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mc:AlternateContent xmlns:mc="http://schemas.openxmlformats.org/markup-compatibility/2006">
    <mc:Choice Requires="x15">
      <x15ac:absPath xmlns:x15ac="http://schemas.microsoft.com/office/spreadsheetml/2010/11/ac" url="\\LANDISK\kikaku-files\企画共有\フォント・素材集\アプリ\工事中看板流し込みフォーム\工事中看板入力フォームデータ\"/>
    </mc:Choice>
  </mc:AlternateContent>
  <xr:revisionPtr revIDLastSave="0" documentId="13_ncr:1_{AE54B559-D29A-4A3C-A90C-3DBC0B2A1B39}" xr6:coauthVersionLast="47" xr6:coauthVersionMax="47" xr10:uidLastSave="{00000000-0000-0000-0000-000000000000}"/>
  <workbookProtection workbookAlgorithmName="SHA-512" workbookHashValue="87aQWjey8BeARel/n7qPfSMiJFFBWiTqzNYkFW66mJirrkSHa1xY7iJsZz52+9OswUh23yOlik49QK1w3FQbOA==" workbookSaltValue="y1I/hUX7tAi3fGzwLVhLaQ==" workbookSpinCount="100000" lockStructure="1"/>
  <bookViews>
    <workbookView xWindow="17115" yWindow="4020" windowWidth="34230" windowHeight="24330" activeTab="1" xr2:uid="{00000000-000D-0000-FFFF-FFFF00000000}"/>
  </bookViews>
  <sheets>
    <sheet name="入力方法" sheetId="6" r:id="rId1"/>
    <sheet name="1枚目" sheetId="2" r:id="rId2"/>
    <sheet name="2枚目" sheetId="13" r:id="rId3"/>
    <sheet name="Sheet1" sheetId="7" state="hidden" r:id="rId4"/>
    <sheet name="Sheet2" sheetId="3" state="hidden" r:id="rId5"/>
    <sheet name="Sheet4" sheetId="10" state="hidden" r:id="rId6"/>
  </sheets>
  <definedNames>
    <definedName name="DSー004_白トタン_550x1400">Sheet2!$C$61:$G$87</definedName>
    <definedName name="DSー023_アクリル_550x1400">Sheet2!$AG$61:$AK$87</definedName>
    <definedName name="DSー023_アクリル白フチ_550x1400">Sheet2!$AA$61:$AE$87</definedName>
    <definedName name="DSー024_アクリル_550x1400">Sheet2!$U$61:$Y$87</definedName>
    <definedName name="DSー024_アクリル白フチ_550x1400">Sheet2!$O$61:$S$87</definedName>
    <definedName name="DSー037_白トタン_550x1400">Sheet2!$I$61:$M$87</definedName>
    <definedName name="DSー104_白トタン_1100x1400">Sheet2!$C$32:$G$58</definedName>
    <definedName name="DSー124_アクリル_1100x1400">Sheet2!$U$32:$Y$58</definedName>
    <definedName name="DSー124_アクリル白フチ_1100x1400">Sheet2!$O$32:$S$58</definedName>
    <definedName name="DSー224_アクリル_1100x1400">Sheet2!$AG$32:$AK$58</definedName>
    <definedName name="DSー224_アクリル白フチ_1100x1400">Sheet2!$AA$32:$AE$58</definedName>
    <definedName name="DSー425_白トタン_1100x1400">Sheet2!$I$32:$M$58</definedName>
    <definedName name="_xlnm.Print_Area" localSheetId="1">'1枚目'!$J$1:$T$36</definedName>
    <definedName name="_xlnm.Print_Area" localSheetId="2">'2枚目'!$J$1:$T$36</definedName>
    <definedName name="アクリル白フチ板のみ_1100x1400">Sheet2!$I$3:$M$29</definedName>
    <definedName name="アクリル白フチ板のみ_550x1400">Sheet2!$AA$3:$AE$29</definedName>
    <definedName name="アクリル板のみ_1100x1400">Sheet2!$O$3:$S$29</definedName>
    <definedName name="アクリル板のみ_550x1400">Sheet2!$AG$3:$AK$29</definedName>
    <definedName name="ありません">Sheet2!$C$90:$G$117</definedName>
    <definedName name="スギ">Sheet2!$J$3:$N$31</definedName>
    <definedName name="マーク1" localSheetId="2">INDIRECT('2枚目'!$D$41)</definedName>
    <definedName name="マーク1">INDIRECT('1枚目'!$D$41)</definedName>
    <definedName name="マーク2" localSheetId="2">INDIRECT('2枚目'!$D$43)</definedName>
    <definedName name="マーク2">INDIRECT('1枚目'!$D$43)</definedName>
    <definedName name="マーク3" localSheetId="2">INDIRECT('2枚目'!$B$47)</definedName>
    <definedName name="マーク3">INDIRECT('1枚目'!$B$47)</definedName>
    <definedName name="マークなし2SL">Sheet1!$D$11:$D$12</definedName>
    <definedName name="マークなし3SL">Sheet1!$F$11:$F$12</definedName>
    <definedName name="マークなしシングル">Sheet1!$B$14:$B$16</definedName>
    <definedName name="画像" localSheetId="2">INDIRECT('2枚目'!$F$33)</definedName>
    <definedName name="画像">INDIRECT('1枚目'!$F$33)</definedName>
    <definedName name="開発マーク2SL">Sheet1!$D$5:$D$6</definedName>
    <definedName name="開発マーク3SL">Sheet1!$F$5:$F$6</definedName>
    <definedName name="開発マークシングル">Sheet1!$B$6:$B$8</definedName>
    <definedName name="建設管理部マーク2SL">Sheet1!$D$8:$D$9</definedName>
    <definedName name="建設管理部マーク3SL">Sheet1!$F$8:$F$9</definedName>
    <definedName name="建設管理部マークシングル">Sheet1!$B$10:$B$12</definedName>
    <definedName name="国交省マーク2SL">Sheet1!$D$2:$D$3</definedName>
    <definedName name="国交省マーク3SL">Sheet1!$F$2:$F$3</definedName>
    <definedName name="国交省マークシングル">Sheet1!$B$2:$B$4</definedName>
    <definedName name="社マーク1" localSheetId="2">INDIRECT('2枚目'!$D$45)</definedName>
    <definedName name="社マーク1">INDIRECT('1枚目'!$D$45)</definedName>
    <definedName name="社マーク2" localSheetId="2">INDIRECT('2枚目'!$D$46)</definedName>
    <definedName name="社マーク2">INDIRECT('1枚目'!$D$46)</definedName>
    <definedName name="社マーク3" localSheetId="2">INDIRECT('2枚目'!$B$48)</definedName>
    <definedName name="社マーク3">INDIRECT('1枚目'!$B$48)</definedName>
    <definedName name="社マークSLあり">Sheet1!$D$14:$D$15</definedName>
    <definedName name="社マークSLあり3">Sheet1!$F$14:$F$15</definedName>
    <definedName name="社マークSLなし">Sheet1!$D$17:$D$18</definedName>
    <definedName name="社マークSLなし3">Sheet1!$F$17:$F$18</definedName>
    <definedName name="社マークシングルあり">Sheet1!$B$18:$B$20</definedName>
    <definedName name="社マークシングルなし">Sheet1!$B$22:$B$24</definedName>
    <definedName name="道南スギ">Sheet2!$J$3:$N$31</definedName>
    <definedName name="白">Sheet2!$D$3:$H$31</definedName>
    <definedName name="白トタン板のみ_1100x1400">Sheet2!$C$3:$G$29</definedName>
    <definedName name="白トタン板のみ_550x1400">Sheet2!$U$3:$Y$29</definedName>
    <definedName name="発注者" localSheetId="2">'2枚目'!$B$37:$B$39</definedName>
    <definedName name="発注者">'1枚目'!$B$37:$B$39</definedName>
    <definedName name="発注者名" localSheetId="2">'2枚目'!$B$33:$B$35</definedName>
    <definedName name="発注者名">'1枚目'!$B$33:$B$35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3" l="1"/>
  <c r="B17" i="13"/>
  <c r="T48" i="13"/>
  <c r="J48" i="13"/>
  <c r="K48" i="13" s="1"/>
  <c r="Q47" i="13"/>
  <c r="N47" i="13"/>
  <c r="Q46" i="13"/>
  <c r="R46" i="13" s="1"/>
  <c r="O46" i="13"/>
  <c r="N46" i="13"/>
  <c r="L45" i="13"/>
  <c r="L44" i="13"/>
  <c r="M44" i="13" s="1"/>
  <c r="T41" i="13"/>
  <c r="U41" i="13" s="1"/>
  <c r="T40" i="13"/>
  <c r="U40" i="13" s="1"/>
  <c r="J40" i="13"/>
  <c r="L40" i="13" s="1"/>
  <c r="T39" i="13"/>
  <c r="U39" i="13" s="1"/>
  <c r="N39" i="13"/>
  <c r="O39" i="13" s="1"/>
  <c r="L39" i="13"/>
  <c r="M39" i="13" s="1"/>
  <c r="J39" i="13"/>
  <c r="K39" i="13" s="1"/>
  <c r="D32" i="13"/>
  <c r="Q39" i="13" s="1"/>
  <c r="R39" i="13" s="1"/>
  <c r="D31" i="13"/>
  <c r="C31" i="13"/>
  <c r="D30" i="13"/>
  <c r="C30" i="13"/>
  <c r="T39" i="2"/>
  <c r="T40" i="2"/>
  <c r="T41" i="2"/>
  <c r="T48" i="2"/>
  <c r="L49" i="13" l="1"/>
  <c r="N40" i="13"/>
  <c r="D33" i="13"/>
  <c r="B45" i="13"/>
  <c r="B46" i="13" s="1"/>
  <c r="B41" i="13"/>
  <c r="D41" i="13" s="1"/>
  <c r="B43" i="13"/>
  <c r="D43" i="13"/>
  <c r="C31" i="2"/>
  <c r="B29" i="13" l="1"/>
  <c r="C29" i="13"/>
  <c r="D29" i="13"/>
  <c r="D10" i="13"/>
  <c r="F33" i="13"/>
  <c r="Q40" i="13"/>
  <c r="N53" i="13"/>
  <c r="D46" i="13"/>
  <c r="D45" i="13"/>
  <c r="J40" i="2"/>
  <c r="L40" i="2" s="1"/>
  <c r="M50" i="13" l="1"/>
  <c r="M49" i="13"/>
  <c r="M46" i="13"/>
  <c r="M40" i="13"/>
  <c r="M41" i="13"/>
  <c r="M45" i="13"/>
  <c r="Q53" i="13"/>
  <c r="W45" i="13"/>
  <c r="W44" i="13"/>
  <c r="W47" i="13"/>
  <c r="W46" i="13"/>
  <c r="W43" i="13"/>
  <c r="W42" i="13"/>
  <c r="S58" i="13"/>
  <c r="T55" i="13"/>
  <c r="V53" i="13"/>
  <c r="W51" i="13"/>
  <c r="P50" i="13"/>
  <c r="S48" i="13"/>
  <c r="V45" i="13"/>
  <c r="S44" i="13"/>
  <c r="K43" i="13"/>
  <c r="R41" i="13"/>
  <c r="R58" i="13"/>
  <c r="S55" i="13"/>
  <c r="U53" i="13"/>
  <c r="V51" i="13"/>
  <c r="O50" i="13"/>
  <c r="R48" i="13"/>
  <c r="M47" i="13"/>
  <c r="U45" i="13"/>
  <c r="R44" i="13"/>
  <c r="P41" i="13"/>
  <c r="K40" i="13"/>
  <c r="P58" i="13"/>
  <c r="R55" i="13"/>
  <c r="T53" i="13"/>
  <c r="U51" i="13"/>
  <c r="P48" i="13"/>
  <c r="K47" i="13"/>
  <c r="T45" i="13"/>
  <c r="P44" i="13"/>
  <c r="O41" i="13"/>
  <c r="O58" i="13"/>
  <c r="P55" i="13"/>
  <c r="S53" i="13"/>
  <c r="T51" i="13"/>
  <c r="K50" i="13"/>
  <c r="O48" i="13"/>
  <c r="S45" i="13"/>
  <c r="O44" i="13"/>
  <c r="G29" i="13"/>
  <c r="O47" i="13"/>
  <c r="M43" i="13"/>
  <c r="S57" i="13"/>
  <c r="O55" i="13"/>
  <c r="R53" i="13"/>
  <c r="S51" i="13"/>
  <c r="W49" i="13"/>
  <c r="M48" i="13"/>
  <c r="V46" i="13"/>
  <c r="R45" i="13"/>
  <c r="V42" i="13"/>
  <c r="K41" i="13"/>
  <c r="R57" i="13"/>
  <c r="K55" i="13"/>
  <c r="R51" i="13"/>
  <c r="V49" i="13"/>
  <c r="U46" i="13"/>
  <c r="P45" i="13"/>
  <c r="U42" i="13"/>
  <c r="R42" i="13"/>
  <c r="T54" i="13"/>
  <c r="K51" i="13"/>
  <c r="R49" i="13"/>
  <c r="O40" i="13"/>
  <c r="V55" i="13"/>
  <c r="P47" i="13"/>
  <c r="W53" i="13"/>
  <c r="S41" i="13"/>
  <c r="P57" i="13"/>
  <c r="W54" i="13"/>
  <c r="P53" i="13"/>
  <c r="P51" i="13"/>
  <c r="U49" i="13"/>
  <c r="T46" i="13"/>
  <c r="O45" i="13"/>
  <c r="K44" i="13"/>
  <c r="T42" i="13"/>
  <c r="R56" i="13"/>
  <c r="K53" i="13"/>
  <c r="U47" i="13"/>
  <c r="K45" i="13"/>
  <c r="U43" i="13"/>
  <c r="P42" i="13"/>
  <c r="S40" i="13"/>
  <c r="W55" i="13"/>
  <c r="O52" i="13"/>
  <c r="V44" i="13"/>
  <c r="M52" i="13"/>
  <c r="U44" i="13"/>
  <c r="O57" i="13"/>
  <c r="V54" i="13"/>
  <c r="O53" i="13"/>
  <c r="O51" i="13"/>
  <c r="T49" i="13"/>
  <c r="S42" i="13"/>
  <c r="V43" i="13"/>
  <c r="S56" i="13"/>
  <c r="U54" i="13"/>
  <c r="M51" i="13"/>
  <c r="S49" i="13"/>
  <c r="V47" i="13"/>
  <c r="K54" i="13"/>
  <c r="P56" i="13"/>
  <c r="S54" i="13"/>
  <c r="S52" i="13"/>
  <c r="W50" i="13"/>
  <c r="P49" i="13"/>
  <c r="T47" i="13"/>
  <c r="T43" i="13"/>
  <c r="O42" i="13"/>
  <c r="R40" i="13"/>
  <c r="S43" i="13"/>
  <c r="T50" i="13"/>
  <c r="K49" i="13"/>
  <c r="O43" i="13"/>
  <c r="R50" i="13"/>
  <c r="T44" i="13"/>
  <c r="O56" i="13"/>
  <c r="R54" i="13"/>
  <c r="R52" i="13"/>
  <c r="V50" i="13"/>
  <c r="O49" i="13"/>
  <c r="S47" i="13"/>
  <c r="M42" i="13"/>
  <c r="O54" i="13"/>
  <c r="P43" i="13"/>
  <c r="S50" i="13"/>
  <c r="K52" i="13"/>
  <c r="K56" i="13"/>
  <c r="P54" i="13"/>
  <c r="P52" i="13"/>
  <c r="U50" i="13"/>
  <c r="R47" i="13"/>
  <c r="K46" i="13"/>
  <c r="R43" i="13"/>
  <c r="K42" i="13"/>
  <c r="P40" i="13"/>
  <c r="U55" i="13"/>
  <c r="N40" i="2"/>
  <c r="L49" i="2"/>
  <c r="Q40" i="2" l="1"/>
  <c r="N53" i="2"/>
  <c r="Q53" i="2" l="1"/>
  <c r="D31" i="2"/>
  <c r="D30" i="2"/>
  <c r="C30" i="2"/>
  <c r="D33" i="2" l="1"/>
  <c r="D10" i="2" s="1"/>
  <c r="F33" i="2" l="1"/>
  <c r="Q47" i="2"/>
  <c r="N46" i="2"/>
  <c r="O46" i="2" s="1"/>
  <c r="N47" i="2"/>
  <c r="D32" i="2"/>
  <c r="Q39" i="2" s="1"/>
  <c r="R39" i="2" s="1"/>
  <c r="Q46" i="2"/>
  <c r="R46" i="2" s="1"/>
  <c r="N39" i="2"/>
  <c r="O39" i="2" s="1"/>
  <c r="L45" i="2"/>
  <c r="L44" i="2"/>
  <c r="L39" i="2"/>
  <c r="M39" i="2" s="1"/>
  <c r="M41" i="2" l="1"/>
  <c r="M40" i="2"/>
  <c r="M49" i="2"/>
  <c r="M50" i="2"/>
  <c r="W55" i="2"/>
  <c r="W51" i="2"/>
  <c r="S52" i="2"/>
  <c r="R54" i="2"/>
  <c r="P56" i="2"/>
  <c r="O58" i="2"/>
  <c r="O41" i="2"/>
  <c r="W50" i="2"/>
  <c r="O53" i="2"/>
  <c r="W54" i="2"/>
  <c r="W53" i="2"/>
  <c r="V51" i="2"/>
  <c r="V55" i="2"/>
  <c r="V50" i="2"/>
  <c r="S49" i="2"/>
  <c r="R51" i="2"/>
  <c r="P53" i="2"/>
  <c r="O55" i="2"/>
  <c r="M51" i="2"/>
  <c r="U51" i="2"/>
  <c r="S48" i="2"/>
  <c r="R50" i="2"/>
  <c r="P52" i="2"/>
  <c r="O54" i="2"/>
  <c r="V54" i="2"/>
  <c r="V53" i="2"/>
  <c r="U50" i="2"/>
  <c r="S47" i="2"/>
  <c r="P51" i="2"/>
  <c r="W49" i="2"/>
  <c r="T51" i="2"/>
  <c r="S45" i="2"/>
  <c r="R48" i="2"/>
  <c r="P50" i="2"/>
  <c r="O52" i="2"/>
  <c r="P45" i="2"/>
  <c r="O45" i="2"/>
  <c r="P55" i="2"/>
  <c r="R49" i="2"/>
  <c r="V49" i="2"/>
  <c r="T50" i="2"/>
  <c r="S44" i="2"/>
  <c r="R47" i="2"/>
  <c r="P49" i="2"/>
  <c r="O51" i="2"/>
  <c r="R43" i="2"/>
  <c r="R41" i="2"/>
  <c r="O42" i="2"/>
  <c r="O40" i="2"/>
  <c r="R52" i="2"/>
  <c r="U54" i="2"/>
  <c r="S43" i="2"/>
  <c r="R45" i="2"/>
  <c r="P48" i="2"/>
  <c r="O50" i="2"/>
  <c r="S41" i="2"/>
  <c r="P41" i="2"/>
  <c r="O57" i="2"/>
  <c r="M52" i="2"/>
  <c r="U53" i="2"/>
  <c r="S42" i="2"/>
  <c r="R44" i="2"/>
  <c r="P47" i="2"/>
  <c r="O49" i="2"/>
  <c r="S58" i="2"/>
  <c r="M43" i="2"/>
  <c r="R58" i="2"/>
  <c r="R53" i="2"/>
  <c r="P54" i="2"/>
  <c r="U55" i="2"/>
  <c r="O48" i="2"/>
  <c r="P58" i="2"/>
  <c r="P40" i="2"/>
  <c r="T55" i="2"/>
  <c r="S57" i="2"/>
  <c r="S40" i="2"/>
  <c r="R42" i="2"/>
  <c r="P44" i="2"/>
  <c r="O47" i="2"/>
  <c r="M42" i="2"/>
  <c r="T54" i="2"/>
  <c r="S56" i="2"/>
  <c r="P43" i="2"/>
  <c r="P57" i="2"/>
  <c r="S50" i="2"/>
  <c r="T53" i="2"/>
  <c r="S55" i="2"/>
  <c r="R57" i="2"/>
  <c r="R40" i="2"/>
  <c r="P42" i="2"/>
  <c r="O44" i="2"/>
  <c r="U49" i="2"/>
  <c r="S54" i="2"/>
  <c r="R56" i="2"/>
  <c r="O43" i="2"/>
  <c r="S51" i="2"/>
  <c r="O56" i="2"/>
  <c r="T49" i="2"/>
  <c r="S53" i="2"/>
  <c r="R55" i="2"/>
  <c r="G29" i="2"/>
  <c r="D29" i="2"/>
  <c r="B29" i="2"/>
  <c r="M44" i="2"/>
  <c r="M47" i="2" l="1"/>
  <c r="M46" i="2"/>
  <c r="M45" i="2"/>
  <c r="M48" i="2"/>
  <c r="J48" i="2"/>
  <c r="K48" i="2" s="1"/>
  <c r="J39" i="2"/>
  <c r="K39" i="2" s="1"/>
  <c r="K55" i="2" l="1"/>
  <c r="K52" i="2"/>
  <c r="K51" i="2"/>
  <c r="K56" i="2"/>
  <c r="K54" i="2"/>
  <c r="K49" i="2"/>
  <c r="K53" i="2"/>
  <c r="K50" i="2"/>
  <c r="K42" i="2"/>
  <c r="K47" i="2"/>
  <c r="K45" i="2"/>
  <c r="K43" i="2"/>
  <c r="K46" i="2"/>
  <c r="K41" i="2"/>
  <c r="K44" i="2"/>
  <c r="K40" i="2"/>
  <c r="U41" i="2"/>
  <c r="U40" i="2"/>
  <c r="U39" i="2"/>
  <c r="T44" i="2" l="1"/>
  <c r="V44" i="2"/>
  <c r="V46" i="2"/>
  <c r="U44" i="2"/>
  <c r="U46" i="2"/>
  <c r="T46" i="2"/>
  <c r="T42" i="2"/>
  <c r="U43" i="2"/>
  <c r="U42" i="2"/>
  <c r="V42" i="2"/>
  <c r="T43" i="2"/>
  <c r="V43" i="2"/>
  <c r="U45" i="2"/>
  <c r="U47" i="2"/>
  <c r="T47" i="2"/>
  <c r="T45" i="2"/>
  <c r="V45" i="2"/>
  <c r="V47" i="2"/>
  <c r="W46" i="2"/>
  <c r="W44" i="2"/>
  <c r="W43" i="2"/>
  <c r="W42" i="2"/>
  <c r="W47" i="2"/>
  <c r="W45" i="2"/>
  <c r="B43" i="2"/>
  <c r="D43" i="2" s="1"/>
  <c r="B41" i="2"/>
  <c r="D41" i="2" s="1"/>
  <c r="B45" i="2"/>
  <c r="B46" i="2" s="1"/>
  <c r="D46" i="2" l="1"/>
  <c r="D45" i="2"/>
</calcChain>
</file>

<file path=xl/sharedStrings.xml><?xml version="1.0" encoding="utf-8"?>
<sst xmlns="http://schemas.openxmlformats.org/spreadsheetml/2006/main" count="207" uniqueCount="118">
  <si>
    <t>貴社名</t>
    <rPh sb="0" eb="3">
      <t>キシャメイ</t>
    </rPh>
    <phoneticPr fontId="1"/>
  </si>
  <si>
    <t>お名前</t>
    <rPh sb="1" eb="3">
      <t>ナマエ</t>
    </rPh>
    <phoneticPr fontId="1"/>
  </si>
  <si>
    <t>備考</t>
    <rPh sb="0" eb="2">
      <t>ビコウ</t>
    </rPh>
    <phoneticPr fontId="1"/>
  </si>
  <si>
    <t>発注者名</t>
    <phoneticPr fontId="1"/>
  </si>
  <si>
    <t>発注者</t>
    <phoneticPr fontId="1"/>
  </si>
  <si>
    <t>施工者名</t>
    <phoneticPr fontId="1"/>
  </si>
  <si>
    <t>受注者名</t>
    <rPh sb="0" eb="3">
      <t>ジュチュウシャ</t>
    </rPh>
    <rPh sb="3" eb="4">
      <t>メイ</t>
    </rPh>
    <phoneticPr fontId="1"/>
  </si>
  <si>
    <t>施工者</t>
    <phoneticPr fontId="1"/>
  </si>
  <si>
    <t>受注者</t>
    <rPh sb="0" eb="3">
      <t>ジュチュウシャ</t>
    </rPh>
    <phoneticPr fontId="1"/>
  </si>
  <si>
    <t>請負者名</t>
    <rPh sb="0" eb="3">
      <t>ウケオイシャ</t>
    </rPh>
    <rPh sb="3" eb="4">
      <t>メイ</t>
    </rPh>
    <phoneticPr fontId="1"/>
  </si>
  <si>
    <t>請負者</t>
    <rPh sb="0" eb="3">
      <t>ウケオイシャ</t>
    </rPh>
    <phoneticPr fontId="1"/>
  </si>
  <si>
    <t>HTDー151_1100ｘ1400_白</t>
    <rPh sb="18" eb="19">
      <t>シロ</t>
    </rPh>
    <phoneticPr fontId="1"/>
  </si>
  <si>
    <t>HTDー061_550ｘ1400_白</t>
    <rPh sb="17" eb="18">
      <t>シロ</t>
    </rPh>
    <phoneticPr fontId="1"/>
  </si>
  <si>
    <t>時間帯</t>
    <rPh sb="0" eb="3">
      <t>ジカンタイ</t>
    </rPh>
    <phoneticPr fontId="1"/>
  </si>
  <si>
    <t>シングル</t>
    <phoneticPr fontId="1"/>
  </si>
  <si>
    <t>SL</t>
    <phoneticPr fontId="1"/>
  </si>
  <si>
    <t>発注者電話番号</t>
    <rPh sb="0" eb="3">
      <t>ハッチュウシャ</t>
    </rPh>
    <rPh sb="3" eb="5">
      <t>デンワ</t>
    </rPh>
    <rPh sb="5" eb="7">
      <t>バンゴウ</t>
    </rPh>
    <phoneticPr fontId="1"/>
  </si>
  <si>
    <t>施工者電話番号</t>
    <rPh sb="0" eb="2">
      <t>セコウ</t>
    </rPh>
    <phoneticPr fontId="1"/>
  </si>
  <si>
    <t>建設管理部マークシングル</t>
    <phoneticPr fontId="1"/>
  </si>
  <si>
    <t>開発マークシングル</t>
    <phoneticPr fontId="1"/>
  </si>
  <si>
    <t>国交省マークSL</t>
    <phoneticPr fontId="1"/>
  </si>
  <si>
    <t>マークなしシングル</t>
    <phoneticPr fontId="1"/>
  </si>
  <si>
    <t>国交省マークシングル</t>
    <phoneticPr fontId="1"/>
  </si>
  <si>
    <t>開発マークSL</t>
    <phoneticPr fontId="1"/>
  </si>
  <si>
    <t>建設管理部マークSL</t>
    <phoneticPr fontId="1"/>
  </si>
  <si>
    <t>マークなしSL</t>
    <phoneticPr fontId="1"/>
  </si>
  <si>
    <t>マークなし</t>
    <phoneticPr fontId="1"/>
  </si>
  <si>
    <t>国交省マーク</t>
    <phoneticPr fontId="1"/>
  </si>
  <si>
    <t>建設管理部マーク</t>
    <phoneticPr fontId="1"/>
  </si>
  <si>
    <t>開発マーク</t>
    <phoneticPr fontId="1"/>
  </si>
  <si>
    <t>あり</t>
    <phoneticPr fontId="1"/>
  </si>
  <si>
    <t>なし</t>
    <phoneticPr fontId="1"/>
  </si>
  <si>
    <t>社マークSLあり</t>
  </si>
  <si>
    <t>社マークSLなし</t>
  </si>
  <si>
    <t>社マークSLなし</t>
    <rPh sb="0" eb="1">
      <t>シャ</t>
    </rPh>
    <phoneticPr fontId="1"/>
  </si>
  <si>
    <t>社マークシングルあり</t>
    <rPh sb="0" eb="1">
      <t>シャ</t>
    </rPh>
    <phoneticPr fontId="1"/>
  </si>
  <si>
    <t>社マークシングルなし</t>
    <rPh sb="0" eb="1">
      <t>シャ</t>
    </rPh>
    <phoneticPr fontId="1"/>
  </si>
  <si>
    <t>社マークSLあり</t>
    <phoneticPr fontId="1"/>
  </si>
  <si>
    <t>木枠足なし</t>
    <rPh sb="0" eb="2">
      <t>キワク</t>
    </rPh>
    <rPh sb="2" eb="3">
      <t>アシ</t>
    </rPh>
    <phoneticPr fontId="1"/>
  </si>
  <si>
    <t>木枠足付き</t>
    <rPh sb="0" eb="2">
      <t>キワク</t>
    </rPh>
    <rPh sb="2" eb="3">
      <t>アシ</t>
    </rPh>
    <rPh sb="3" eb="4">
      <t>ツ</t>
    </rPh>
    <phoneticPr fontId="1"/>
  </si>
  <si>
    <t>鉄枠</t>
    <rPh sb="0" eb="2">
      <t>テツワク</t>
    </rPh>
    <phoneticPr fontId="1"/>
  </si>
  <si>
    <t>板のみ</t>
    <rPh sb="0" eb="1">
      <t>バン</t>
    </rPh>
    <phoneticPr fontId="1"/>
  </si>
  <si>
    <t>HTDー101_1100ｘ1400_高輝度</t>
    <rPh sb="18" eb="19">
      <t>コウ</t>
    </rPh>
    <rPh sb="19" eb="21">
      <t>キド</t>
    </rPh>
    <phoneticPr fontId="1"/>
  </si>
  <si>
    <t>HTDー051_550ｘ1400_高輝度</t>
    <phoneticPr fontId="1"/>
  </si>
  <si>
    <t>HTDー053_HTDー054_550ｘ1400_高輝度</t>
    <rPh sb="25" eb="26">
      <t>コウ</t>
    </rPh>
    <rPh sb="26" eb="28">
      <t>キド</t>
    </rPh>
    <phoneticPr fontId="1"/>
  </si>
  <si>
    <t>HTDー063_HTDー064_550ｘ1400_白</t>
    <rPh sb="25" eb="26">
      <t>シロ</t>
    </rPh>
    <phoneticPr fontId="1"/>
  </si>
  <si>
    <t>ログ枠</t>
    <rPh sb="2" eb="3">
      <t>ワク</t>
    </rPh>
    <phoneticPr fontId="1"/>
  </si>
  <si>
    <t>DSー125_アクリル_1090x1330</t>
    <phoneticPr fontId="1"/>
  </si>
  <si>
    <t>DSー225_アクリル_1090x1330</t>
    <phoneticPr fontId="1"/>
  </si>
  <si>
    <t>DSー124_アクリル_1100x1400</t>
    <phoneticPr fontId="1"/>
  </si>
  <si>
    <t>DSー224_アクリル_1100x1400</t>
    <phoneticPr fontId="1"/>
  </si>
  <si>
    <t>DSー104_白トタン_1100x1400</t>
    <rPh sb="7" eb="8">
      <t>シロ</t>
    </rPh>
    <phoneticPr fontId="1"/>
  </si>
  <si>
    <t>DSー425_白トタン_1100x1400</t>
    <phoneticPr fontId="1"/>
  </si>
  <si>
    <t>アクリル板のみ_1090x1330</t>
    <rPh sb="4" eb="5">
      <t>バン</t>
    </rPh>
    <phoneticPr fontId="1"/>
  </si>
  <si>
    <t>白トタン板のみ_1090x1330</t>
    <rPh sb="0" eb="1">
      <t>シロ</t>
    </rPh>
    <phoneticPr fontId="1"/>
  </si>
  <si>
    <t>アクリル板のみ_1100x1400</t>
    <phoneticPr fontId="1"/>
  </si>
  <si>
    <t>白トタン板のみ_1100x1400</t>
    <phoneticPr fontId="1"/>
  </si>
  <si>
    <t>アクリル板のみ_540x1330</t>
    <rPh sb="4" eb="5">
      <t>バン</t>
    </rPh>
    <phoneticPr fontId="1"/>
  </si>
  <si>
    <t>白トタン板のみ_540x1330</t>
    <rPh sb="0" eb="1">
      <t>シロ</t>
    </rPh>
    <phoneticPr fontId="1"/>
  </si>
  <si>
    <t>アクリル板のみ_550x1400</t>
    <phoneticPr fontId="1"/>
  </si>
  <si>
    <t>白トタン板のみ_550x1400</t>
    <phoneticPr fontId="1"/>
  </si>
  <si>
    <t>DSー025_アクリル_540x1330</t>
    <phoneticPr fontId="1"/>
  </si>
  <si>
    <t>DSー026_アクリル_540x1330</t>
    <phoneticPr fontId="1"/>
  </si>
  <si>
    <t>DSー024_アクリル_550x1400</t>
    <phoneticPr fontId="1"/>
  </si>
  <si>
    <t>DSー023_アクリル_550x1400</t>
    <phoneticPr fontId="1"/>
  </si>
  <si>
    <t>DSー037_白トタン_550x1400</t>
    <phoneticPr fontId="1"/>
  </si>
  <si>
    <t>DSー004_白トタン_550x1400</t>
    <rPh sb="7" eb="8">
      <t>シロ</t>
    </rPh>
    <phoneticPr fontId="1"/>
  </si>
  <si>
    <t>白フチあり</t>
    <rPh sb="0" eb="1">
      <t>シロ</t>
    </rPh>
    <phoneticPr fontId="1"/>
  </si>
  <si>
    <t>白フチなし</t>
    <rPh sb="0" eb="1">
      <t>シロ</t>
    </rPh>
    <phoneticPr fontId="1"/>
  </si>
  <si>
    <t>アクリル</t>
    <phoneticPr fontId="1"/>
  </si>
  <si>
    <t>白トタン</t>
    <rPh sb="0" eb="1">
      <t>シロ</t>
    </rPh>
    <phoneticPr fontId="1"/>
  </si>
  <si>
    <t>1090㎜×1330㎜</t>
    <phoneticPr fontId="1"/>
  </si>
  <si>
    <t>1100㎜×1400㎜</t>
    <phoneticPr fontId="1"/>
  </si>
  <si>
    <t>540㎜×1330㎜</t>
    <phoneticPr fontId="1"/>
  </si>
  <si>
    <t>550㎜×1400㎜</t>
    <phoneticPr fontId="1"/>
  </si>
  <si>
    <t>道南スギ枠無しタイプ</t>
  </si>
  <si>
    <t>道南スギ枠付きタイプ</t>
    <rPh sb="0" eb="2">
      <t>ドウナン</t>
    </rPh>
    <rPh sb="4" eb="5">
      <t>ワク</t>
    </rPh>
    <rPh sb="5" eb="6">
      <t>ツ</t>
    </rPh>
    <phoneticPr fontId="1"/>
  </si>
  <si>
    <t>工事中看板の種類</t>
  </si>
  <si>
    <t>工事中看板の構成</t>
    <rPh sb="0" eb="3">
      <t>コウジチュウ</t>
    </rPh>
    <rPh sb="3" eb="5">
      <t>カンバン</t>
    </rPh>
    <rPh sb="6" eb="8">
      <t>コウセイ</t>
    </rPh>
    <phoneticPr fontId="1"/>
  </si>
  <si>
    <t>白トタン板のみ_1100x1400</t>
  </si>
  <si>
    <t>アクリル白フチ板のみ_1100x1400</t>
  </si>
  <si>
    <t>アクリル板のみ_1100x1400</t>
  </si>
  <si>
    <t>白トタン板のみ_550x1400</t>
  </si>
  <si>
    <t>アクリル白フチ板のみ_550x1400</t>
  </si>
  <si>
    <t>アクリル板のみ_550x1400</t>
  </si>
  <si>
    <t>DSー104_白トタン_1100x1400</t>
  </si>
  <si>
    <t>DSー425_白トタン_1100x1400</t>
  </si>
  <si>
    <t>DSー124_アクリル白フチ_1100x1400</t>
  </si>
  <si>
    <t>DSー124_アクリル_1100x1400</t>
  </si>
  <si>
    <t>DSー224_アクリル白フチ_1100x1400</t>
  </si>
  <si>
    <t>DSー224_アクリル_1100x1400</t>
  </si>
  <si>
    <t>DSー004_白トタン_550x1400</t>
  </si>
  <si>
    <t>DSー037_白トタン_550x1400</t>
  </si>
  <si>
    <t>DSー024_アクリル白フチ_550x1400</t>
  </si>
  <si>
    <t>DSー024_アクリル_550x1400</t>
  </si>
  <si>
    <t>DSー023_アクリル白フチ_550x1400</t>
  </si>
  <si>
    <t>DSー023_アクリル_550x1400</t>
  </si>
  <si>
    <t>アクリル白フチ板のみ_1100x1400</t>
    <phoneticPr fontId="1"/>
  </si>
  <si>
    <t>アクリル白フチ板のみ_550x1400</t>
    <phoneticPr fontId="1"/>
  </si>
  <si>
    <t>DSー004_白トタン_550x1400</t>
    <phoneticPr fontId="1"/>
  </si>
  <si>
    <t>DSー024_アクリル白フチ_550x1400</t>
    <phoneticPr fontId="1"/>
  </si>
  <si>
    <t>DSー023_アクリル白フチ_550x1400</t>
    <phoneticPr fontId="1"/>
  </si>
  <si>
    <t>道南スギ工事中看板項目入力フォーム</t>
    <rPh sb="0" eb="4">
      <t>ドウナン</t>
    </rPh>
    <rPh sb="4" eb="7">
      <t>コウジチュウ</t>
    </rPh>
    <rPh sb="7" eb="9">
      <t>カンバン</t>
    </rPh>
    <rPh sb="9" eb="11">
      <t>コウモク</t>
    </rPh>
    <rPh sb="11" eb="13">
      <t>ニュウリョク</t>
    </rPh>
    <phoneticPr fontId="1"/>
  </si>
  <si>
    <t>工　期</t>
    <rPh sb="0" eb="1">
      <t>コウ</t>
    </rPh>
    <rPh sb="2" eb="3">
      <t>キ</t>
    </rPh>
    <phoneticPr fontId="1"/>
  </si>
  <si>
    <t>タイトル1行目</t>
    <rPh sb="5" eb="7">
      <t>ギョウメ</t>
    </rPh>
    <phoneticPr fontId="1"/>
  </si>
  <si>
    <t>タイトル2行目</t>
    <rPh sb="5" eb="7">
      <t>ギョウメ</t>
    </rPh>
    <phoneticPr fontId="1"/>
  </si>
  <si>
    <t>工事名1行目</t>
    <rPh sb="0" eb="2">
      <t>コウジ</t>
    </rPh>
    <rPh sb="2" eb="3">
      <t>メイ</t>
    </rPh>
    <rPh sb="4" eb="6">
      <t>ギョウメ</t>
    </rPh>
    <phoneticPr fontId="1"/>
  </si>
  <si>
    <t>工事名2行目</t>
    <rPh sb="0" eb="2">
      <t>コウジ</t>
    </rPh>
    <rPh sb="2" eb="3">
      <t>メイ</t>
    </rPh>
    <rPh sb="4" eb="6">
      <t>ギョウメ</t>
    </rPh>
    <phoneticPr fontId="1"/>
  </si>
  <si>
    <t>発注者2行目</t>
    <rPh sb="0" eb="3">
      <t>ハッチュウシャ</t>
    </rPh>
    <rPh sb="4" eb="6">
      <t>ギョウメ</t>
    </rPh>
    <phoneticPr fontId="1"/>
  </si>
  <si>
    <t>施工者2行目</t>
    <rPh sb="0" eb="2">
      <t>セコウ</t>
    </rPh>
    <rPh sb="2" eb="3">
      <t>シャ</t>
    </rPh>
    <rPh sb="4" eb="6">
      <t>ギョウメ</t>
    </rPh>
    <phoneticPr fontId="1"/>
  </si>
  <si>
    <t>※貴社名・お名前・備考は1枚目と同じになります。</t>
    <phoneticPr fontId="1"/>
  </si>
  <si>
    <t>1100㎜×1400㎜</t>
  </si>
  <si>
    <t>8：30～17：30</t>
    <phoneticPr fontId="1"/>
  </si>
  <si>
    <t>発注者</t>
  </si>
  <si>
    <t>施工者</t>
  </si>
  <si>
    <t>8：00～15：00</t>
    <phoneticPr fontId="1"/>
  </si>
  <si>
    <t>構築用光ケーブル設備撤去工事</t>
  </si>
  <si>
    <t>8：00～17：00</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</si>
</sst>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
    <numFmt numFmtId="177" formatCode="[$]ggge&quot;年&quot;m&quot;月&quot;d&quot;日&quot;;@" x16r2:formatCode16="[$-ja-JP-x-gannen]ggge&quot;年&quot;m&quot;月&quot;d&quot;日&quot;;@"/>
    <numFmt numFmtId="178" formatCode="[$-411]ggge&quot;年&quot;m&quot;月&quot;d&quot;日&quot;;@"/>
  </numFmts>
  <fonts count="15" x14ac:knownFonts="1">
    <font>
      <sz val="11"/>
      <name val="ＭＳ Ｐゴシック"/>
      <family val="3"/>
      <charset val="128"/>
    </font>
    <font>
      <sz val="6"/>
      <name val="ＭＳ Ｐゴシック"/>
      <family val="3"/>
      <charset val="128"/>
    </font>
    <font>
      <b/>
      <sz val="12"/>
      <color rgb="FF000000"/>
      <name val="HG丸ｺﾞｼｯｸM-PRO"/>
      <family val="3"/>
      <charset val="128"/>
    </font>
    <font>
      <sz val="11"/>
      <color theme="0"/>
      <name val="ＭＳ Ｐゴシック"/>
      <family val="3"/>
      <charset val="128"/>
    </font>
    <font>
      <b/>
      <sz val="12"/>
      <name val="HG丸ｺﾞｼｯｸM-PRO"/>
      <family val="3"/>
      <charset val="128"/>
      <scheme val="major"/>
    </font>
    <font>
      <sz val="11"/>
      <color theme="0"/>
      <name val="HG丸ｺﾞｼｯｸM-PRO"/>
      <family val="3"/>
      <charset val="128"/>
      <scheme val="major"/>
    </font>
    <font>
      <b/>
      <sz val="12"/>
      <name val="HG丸ｺﾞｼｯｸM-PRO"/>
      <family val="3"/>
      <charset val="128"/>
    </font>
    <font>
      <b/>
      <sz val="16"/>
      <color theme="0"/>
      <name val="HG丸ｺﾞｼｯｸM-PRO"/>
      <family val="3"/>
      <charset val="128"/>
    </font>
    <font>
      <sz val="11"/>
      <name val="HG丸ｺﾞｼｯｸM-PRO"/>
      <family val="3"/>
      <charset val="128"/>
      <scheme val="major"/>
    </font>
    <font>
      <sz val="11"/>
      <color theme="1"/>
      <name val="ＭＳ Ｐゴシック"/>
      <family val="3"/>
      <charset val="128"/>
    </font>
    <font>
      <sz val="11"/>
      <color theme="1"/>
      <name val="HG丸ｺﾞｼｯｸM-PRO"/>
      <family val="3"/>
      <charset val="128"/>
      <scheme val="major"/>
    </font>
    <font>
      <b/>
      <sz val="11"/>
      <color rgb="FFFF0000"/>
      <name val="ＭＳ Ｐゴシック"/>
      <family val="3"/>
      <charset val="128"/>
    </font>
    <font>
      <b/>
      <sz val="12"/>
      <color rgb="FFFF0000"/>
      <name val="HG丸ｺﾞｼｯｸM-PRO"/>
      <family val="3"/>
      <charset val="128"/>
      <scheme val="major"/>
    </font>
    <font>
      <sz val="10"/>
      <color theme="0"/>
      <name val="ＭＳ ゴシック"/>
      <family val="3"/>
      <charset val="128"/>
      <scheme val="minor"/>
    </font>
    <font>
      <b/>
      <sz val="14"/>
      <color theme="0"/>
      <name val="ＭＳ Ｐゴシック"/>
      <family val="3"/>
      <charset val="128"/>
    </font>
  </fonts>
  <fills count="4">
    <fill>
      <patternFill patternType="none"/>
    </fill>
    <fill>
      <patternFill patternType="gray125"/>
    </fill>
    <fill>
      <patternFill patternType="solid">
        <fgColor theme="8" tint="0.59996337778862885"/>
        <bgColor indexed="64"/>
      </patternFill>
    </fill>
    <fill>
      <patternFill patternType="solid">
        <fgColor theme="4"/>
        <bgColor indexed="64"/>
      </patternFill>
    </fill>
  </fills>
  <borders count="22">
    <border>
      <left/>
      <right/>
      <top/>
      <bottom/>
      <diagonal/>
    </border>
    <border>
      <left style="thick">
        <color theme="4" tint="0.39994506668294322"/>
      </left>
      <right/>
      <top style="thick">
        <color theme="4" tint="0.39994506668294322"/>
      </top>
      <bottom style="thick">
        <color theme="4" tint="-0.24994659260841701"/>
      </bottom>
      <diagonal/>
    </border>
    <border>
      <left/>
      <right/>
      <top style="thick">
        <color theme="4" tint="0.39994506668294322"/>
      </top>
      <bottom style="thick">
        <color theme="4" tint="-0.24994659260841701"/>
      </bottom>
      <diagonal/>
    </border>
    <border>
      <left/>
      <right style="thick">
        <color theme="4" tint="-0.24994659260841701"/>
      </right>
      <top style="thick">
        <color theme="4" tint="0.39994506668294322"/>
      </top>
      <bottom style="thick">
        <color theme="4" tint="-0.24994659260841701"/>
      </bottom>
      <diagonal/>
    </border>
    <border>
      <left style="thick">
        <color theme="4" tint="0.39994506668294322"/>
      </left>
      <right/>
      <top style="thick">
        <color theme="2" tint="-9.9948118533890809E-2"/>
      </top>
      <bottom style="thick">
        <color theme="2" tint="-0.499984740745262"/>
      </bottom>
      <diagonal/>
    </border>
    <border>
      <left/>
      <right style="thick">
        <color theme="2" tint="-0.499984740745262"/>
      </right>
      <top style="thick">
        <color theme="2" tint="-9.9948118533890809E-2"/>
      </top>
      <bottom style="thick">
        <color theme="2" tint="-0.499984740745262"/>
      </bottom>
      <diagonal/>
    </border>
    <border>
      <left/>
      <right style="thick">
        <color theme="2" tint="-0.499984740745262"/>
      </right>
      <top style="thick">
        <color theme="2" tint="-0.499984740745262"/>
      </top>
      <bottom style="thick">
        <color theme="2" tint="-0.499984740745262"/>
      </bottom>
      <diagonal/>
    </border>
    <border>
      <left style="thick">
        <color theme="4" tint="0.39994506668294322"/>
      </left>
      <right/>
      <top style="thick">
        <color theme="2" tint="-0.499984740745262"/>
      </top>
      <bottom style="thick">
        <color theme="2" tint="-0.499984740745262"/>
      </bottom>
      <diagonal/>
    </border>
    <border>
      <left style="thick">
        <color theme="4" tint="0.79995117038483843"/>
      </left>
      <right/>
      <top style="thick">
        <color theme="4" tint="0.39994506668294322"/>
      </top>
      <bottom style="thick">
        <color theme="4" tint="0.39994506668294322"/>
      </bottom>
      <diagonal/>
    </border>
    <border>
      <left/>
      <right style="thick">
        <color theme="4" tint="0.39994506668294322"/>
      </right>
      <top style="thick">
        <color theme="4" tint="0.39994506668294322"/>
      </top>
      <bottom style="thick">
        <color theme="4" tint="0.39994506668294322"/>
      </bottom>
      <diagonal/>
    </border>
    <border>
      <left style="thick">
        <color theme="4" tint="0.79995117038483843"/>
      </left>
      <right/>
      <top style="thick">
        <color theme="4" tint="0.79992065187536243"/>
      </top>
      <bottom style="thick">
        <color theme="4" tint="0.39994506668294322"/>
      </bottom>
      <diagonal/>
    </border>
    <border>
      <left/>
      <right style="thick">
        <color theme="4" tint="0.39994506668294322"/>
      </right>
      <top style="thick">
        <color theme="4" tint="0.79992065187536243"/>
      </top>
      <bottom style="thick">
        <color theme="4" tint="0.39994506668294322"/>
      </bottom>
      <diagonal/>
    </border>
    <border>
      <left style="thick">
        <color theme="4" tint="0.79992065187536243"/>
      </left>
      <right/>
      <top style="thick">
        <color theme="4" tint="0.79992065187536243"/>
      </top>
      <bottom style="thick">
        <color theme="4" tint="0.39994506668294322"/>
      </bottom>
      <diagonal/>
    </border>
    <border>
      <left style="thick">
        <color theme="4" tint="0.79995117038483843"/>
      </left>
      <right/>
      <top style="thick">
        <color theme="4" tint="0.39994506668294322"/>
      </top>
      <bottom/>
      <diagonal/>
    </border>
    <border>
      <left/>
      <right style="thick">
        <color theme="4" tint="0.39994506668294322"/>
      </right>
      <top style="thick">
        <color theme="4" tint="0.39994506668294322"/>
      </top>
      <bottom/>
      <diagonal/>
    </border>
    <border>
      <left/>
      <right/>
      <top style="thick">
        <color theme="2" tint="-9.9948118533890809E-2"/>
      </top>
      <bottom style="thick">
        <color theme="2" tint="-0.499984740745262"/>
      </bottom>
      <diagonal/>
    </border>
    <border>
      <left/>
      <right/>
      <top style="thick">
        <color theme="2" tint="-0.499984740745262"/>
      </top>
      <bottom style="thick">
        <color theme="2" tint="-0.499984740745262"/>
      </bottom>
      <diagonal/>
    </border>
    <border>
      <left/>
      <right style="thick">
        <color theme="2" tint="-0.499984740745262"/>
      </right>
      <top style="thick">
        <color theme="2" tint="-9.9917600024414813E-2"/>
      </top>
      <bottom style="thick">
        <color theme="2" tint="-0.499984740745262"/>
      </bottom>
      <diagonal/>
    </border>
    <border>
      <left style="thick">
        <color theme="4" tint="0.39994506668294322"/>
      </left>
      <right/>
      <top style="thick">
        <color theme="2" tint="-9.9917600024414813E-2"/>
      </top>
      <bottom style="thick">
        <color theme="2" tint="-0.499984740745262"/>
      </bottom>
      <diagonal/>
    </border>
    <border>
      <left style="thick">
        <color theme="2" tint="-0.499984740745262"/>
      </left>
      <right/>
      <top style="thick">
        <color theme="2" tint="-9.9948118533890809E-2"/>
      </top>
      <bottom style="thick">
        <color theme="2" tint="-0.499984740745262"/>
      </bottom>
      <diagonal/>
    </border>
    <border>
      <left style="thick">
        <color theme="4" tint="0.79995117038483843"/>
      </left>
      <right/>
      <top/>
      <bottom style="thick">
        <color theme="4" tint="0.39994506668294322"/>
      </bottom>
      <diagonal/>
    </border>
    <border>
      <left/>
      <right style="thick">
        <color theme="4" tint="0.39994506668294322"/>
      </right>
      <top/>
      <bottom style="thick">
        <color theme="4" tint="0.39994506668294322"/>
      </bottom>
      <diagonal/>
    </border>
  </borders>
  <cellStyleXfs count="1">
    <xf numFmtId="0" fontId="0" fillId="0" borderId="0">
      <alignment vertical="center"/>
    </xf>
  </cellStyleXfs>
  <cellXfs count="65">
    <xf numFmtId="0" fontId="0" fillId="0" borderId="0" xfId="0">
      <alignment vertical="center"/>
    </xf>
    <xf numFmtId="0" fontId="3" fillId="0" borderId="0" xfId="0" applyFont="1">
      <alignment vertical="center"/>
    </xf>
    <xf numFmtId="0" fontId="5" fillId="0" borderId="0" xfId="0" applyFont="1">
      <alignment vertical="center"/>
    </xf>
    <xf numFmtId="0" fontId="8" fillId="0" borderId="0" xfId="0" applyFont="1">
      <alignment vertical="center"/>
    </xf>
    <xf numFmtId="0" fontId="9" fillId="0" borderId="0" xfId="0" applyFont="1">
      <alignment vertical="center"/>
    </xf>
    <xf numFmtId="0" fontId="10" fillId="0" borderId="0" xfId="0" applyFont="1">
      <alignment vertical="center"/>
    </xf>
    <xf numFmtId="176" fontId="9" fillId="0" borderId="0" xfId="0" applyNumberFormat="1" applyFont="1">
      <alignment vertical="center"/>
    </xf>
    <xf numFmtId="176" fontId="9" fillId="0" borderId="0" xfId="0" applyNumberFormat="1" applyFont="1" applyAlignment="1">
      <alignment horizontal="left" vertical="center"/>
    </xf>
    <xf numFmtId="0" fontId="6" fillId="0" borderId="6" xfId="0" applyFont="1" applyBorder="1" applyAlignment="1">
      <alignment horizontal="left" vertical="center"/>
    </xf>
    <xf numFmtId="0" fontId="4" fillId="0" borderId="0" xfId="0" applyFont="1">
      <alignment vertical="center"/>
    </xf>
    <xf numFmtId="177" fontId="4" fillId="0" borderId="0" xfId="0" applyNumberFormat="1" applyFont="1" applyAlignment="1">
      <alignment horizontal="left" vertical="center"/>
    </xf>
    <xf numFmtId="176" fontId="3" fillId="0" borderId="0" xfId="0" applyNumberFormat="1" applyFont="1">
      <alignment vertical="center"/>
    </xf>
    <xf numFmtId="0" fontId="3" fillId="0" borderId="0" xfId="0" applyFont="1" applyProtection="1">
      <alignment vertical="center"/>
      <protection locked="0"/>
    </xf>
    <xf numFmtId="0" fontId="13" fillId="0" borderId="0" xfId="0" applyFont="1" applyAlignment="1">
      <alignment horizontal="right" vertical="center"/>
    </xf>
    <xf numFmtId="0" fontId="14" fillId="0" borderId="0" xfId="0" applyFont="1">
      <alignment vertical="center"/>
    </xf>
    <xf numFmtId="0" fontId="3" fillId="0" borderId="0" xfId="0" applyFont="1" applyAlignment="1">
      <alignment horizontal="right" vertical="center"/>
    </xf>
    <xf numFmtId="176" fontId="3" fillId="0" borderId="0" xfId="0" applyNumberFormat="1" applyFont="1" applyAlignment="1">
      <alignment horizontal="left" vertical="center"/>
    </xf>
    <xf numFmtId="0" fontId="0" fillId="0" borderId="6" xfId="0" applyBorder="1">
      <alignment vertical="center"/>
    </xf>
    <xf numFmtId="176" fontId="0" fillId="0" borderId="0" xfId="0" applyNumberFormat="1">
      <alignment vertical="center"/>
    </xf>
    <xf numFmtId="0" fontId="2" fillId="2" borderId="8" xfId="0" applyFont="1" applyFill="1" applyBorder="1" applyAlignment="1">
      <alignment horizontal="center" vertical="center" shrinkToFit="1"/>
    </xf>
    <xf numFmtId="0" fontId="2" fillId="2" borderId="9" xfId="0" applyFont="1" applyFill="1" applyBorder="1" applyAlignment="1">
      <alignment horizontal="center" vertical="center" shrinkToFit="1"/>
    </xf>
    <xf numFmtId="0" fontId="6" fillId="0" borderId="17" xfId="0" applyFont="1" applyBorder="1" applyAlignment="1">
      <alignment horizontal="left" vertical="center"/>
    </xf>
    <xf numFmtId="0" fontId="6" fillId="0" borderId="18" xfId="0" applyFont="1" applyBorder="1" applyAlignment="1">
      <alignment horizontal="left" vertical="center"/>
    </xf>
    <xf numFmtId="0" fontId="6" fillId="0" borderId="19" xfId="0" applyFont="1" applyBorder="1" applyAlignment="1">
      <alignment horizontal="left" vertical="center"/>
    </xf>
    <xf numFmtId="0" fontId="0" fillId="0" borderId="5" xfId="0" applyBorder="1">
      <alignment vertical="center"/>
    </xf>
    <xf numFmtId="0" fontId="6" fillId="0" borderId="7" xfId="0" applyFont="1" applyBorder="1" applyAlignment="1">
      <alignment horizontal="left" vertical="center"/>
    </xf>
    <xf numFmtId="0" fontId="6" fillId="0" borderId="16" xfId="0" applyFont="1" applyBorder="1" applyAlignment="1">
      <alignment horizontal="left" vertical="center"/>
    </xf>
    <xf numFmtId="0" fontId="2" fillId="2" borderId="20" xfId="0" applyFont="1" applyFill="1" applyBorder="1" applyAlignment="1">
      <alignment horizontal="center" vertical="center" shrinkToFit="1"/>
    </xf>
    <xf numFmtId="0" fontId="2" fillId="2" borderId="21" xfId="0" applyFont="1" applyFill="1" applyBorder="1" applyAlignment="1">
      <alignment horizontal="center" vertical="center" shrinkToFit="1"/>
    </xf>
    <xf numFmtId="0" fontId="2" fillId="2" borderId="8" xfId="0" applyFont="1" applyFill="1" applyBorder="1" applyAlignment="1">
      <alignment horizontal="center" vertical="center" shrinkToFit="1"/>
    </xf>
    <xf numFmtId="0" fontId="2" fillId="2" borderId="9" xfId="0" applyFont="1" applyFill="1" applyBorder="1" applyAlignment="1">
      <alignment horizontal="center" vertical="center" shrinkToFit="1"/>
    </xf>
    <xf numFmtId="0" fontId="2" fillId="2" borderId="13" xfId="0" applyFont="1" applyFill="1" applyBorder="1" applyAlignment="1">
      <alignment horizontal="center" vertical="center" shrinkToFit="1"/>
    </xf>
    <xf numFmtId="0" fontId="2" fillId="2" borderId="14" xfId="0" applyFont="1" applyFill="1" applyBorder="1" applyAlignment="1">
      <alignment horizontal="center" vertical="center" shrinkToFit="1"/>
    </xf>
    <xf numFmtId="176" fontId="4" fillId="0" borderId="7" xfId="0" applyNumberFormat="1" applyFont="1" applyBorder="1">
      <alignment vertical="center"/>
    </xf>
    <xf numFmtId="176" fontId="4" fillId="0" borderId="16" xfId="0" applyNumberFormat="1" applyFont="1" applyBorder="1">
      <alignment vertical="center"/>
    </xf>
    <xf numFmtId="0" fontId="0" fillId="0" borderId="6" xfId="0" applyBorder="1">
      <alignment vertical="center"/>
    </xf>
    <xf numFmtId="0" fontId="11" fillId="0" borderId="0" xfId="0" applyFont="1" applyAlignment="1">
      <alignment horizontal="right" vertical="top"/>
    </xf>
    <xf numFmtId="176" fontId="4" fillId="0" borderId="6" xfId="0" applyNumberFormat="1" applyFont="1" applyBorder="1">
      <alignment vertical="center"/>
    </xf>
    <xf numFmtId="178" fontId="4" fillId="0" borderId="7" xfId="0" applyNumberFormat="1" applyFont="1" applyBorder="1" applyAlignment="1">
      <alignment horizontal="left" vertical="center"/>
    </xf>
    <xf numFmtId="178" fontId="4" fillId="0" borderId="16" xfId="0" applyNumberFormat="1" applyFont="1" applyBorder="1" applyAlignment="1">
      <alignment horizontal="left" vertical="center"/>
    </xf>
    <xf numFmtId="178" fontId="0" fillId="0" borderId="6" xfId="0" applyNumberFormat="1" applyBorder="1" applyAlignment="1">
      <alignment horizontal="left" vertical="center"/>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6" fillId="0" borderId="7" xfId="0" applyFont="1" applyBorder="1">
      <alignment vertical="center"/>
    </xf>
    <xf numFmtId="0" fontId="6" fillId="0" borderId="16" xfId="0" applyFont="1" applyBorder="1">
      <alignment vertical="center"/>
    </xf>
    <xf numFmtId="0" fontId="6" fillId="0" borderId="6" xfId="0" applyFont="1" applyBorder="1">
      <alignment vertical="center"/>
    </xf>
    <xf numFmtId="176" fontId="4" fillId="0" borderId="4" xfId="0" applyNumberFormat="1" applyFont="1" applyBorder="1">
      <alignment vertical="center"/>
    </xf>
    <xf numFmtId="176" fontId="4" fillId="0" borderId="15" xfId="0" applyNumberFormat="1" applyFont="1" applyBorder="1">
      <alignment vertical="center"/>
    </xf>
    <xf numFmtId="176" fontId="4" fillId="0" borderId="5" xfId="0" applyNumberFormat="1" applyFont="1" applyBorder="1">
      <alignment vertical="center"/>
    </xf>
    <xf numFmtId="176" fontId="4" fillId="0" borderId="7" xfId="0" applyNumberFormat="1" applyFont="1" applyBorder="1" applyAlignment="1">
      <alignment vertical="center" shrinkToFit="1"/>
    </xf>
    <xf numFmtId="176" fontId="4" fillId="0" borderId="16" xfId="0" applyNumberFormat="1" applyFont="1" applyBorder="1" applyAlignment="1">
      <alignment vertical="center" shrinkToFit="1"/>
    </xf>
    <xf numFmtId="176" fontId="4" fillId="0" borderId="6" xfId="0" applyNumberFormat="1" applyFont="1" applyBorder="1" applyAlignment="1">
      <alignment vertical="center" shrinkToFit="1"/>
    </xf>
    <xf numFmtId="0" fontId="2" fillId="2" borderId="10" xfId="0" applyFont="1" applyFill="1" applyBorder="1" applyAlignment="1">
      <alignment horizontal="center" vertical="center" shrinkToFit="1"/>
    </xf>
    <xf numFmtId="0" fontId="0" fillId="0" borderId="11" xfId="0" applyBorder="1" applyAlignment="1">
      <alignment horizontal="center" vertical="center" shrinkToFit="1"/>
    </xf>
    <xf numFmtId="0" fontId="0" fillId="0" borderId="9" xfId="0" applyBorder="1" applyAlignment="1">
      <alignment horizontal="center" vertical="center" shrinkToFit="1"/>
    </xf>
    <xf numFmtId="0" fontId="2" fillId="2" borderId="12" xfId="0" applyFont="1" applyFill="1" applyBorder="1" applyAlignment="1">
      <alignment horizontal="center" vertical="center" shrinkToFit="1"/>
    </xf>
    <xf numFmtId="0" fontId="2" fillId="2" borderId="8"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20" xfId="0" applyFont="1" applyFill="1" applyBorder="1" applyAlignment="1">
      <alignment horizontal="center" vertical="center" shrinkToFit="1"/>
    </xf>
    <xf numFmtId="0" fontId="0" fillId="0" borderId="21" xfId="0" applyBorder="1" applyAlignment="1">
      <alignment horizontal="center" vertical="center" shrinkToFit="1"/>
    </xf>
    <xf numFmtId="176" fontId="12" fillId="0" borderId="4" xfId="0" applyNumberFormat="1" applyFont="1" applyBorder="1">
      <alignment vertical="center"/>
    </xf>
    <xf numFmtId="176" fontId="12" fillId="0" borderId="15" xfId="0" applyNumberFormat="1" applyFont="1" applyBorder="1">
      <alignment vertical="center"/>
    </xf>
    <xf numFmtId="176" fontId="12" fillId="0" borderId="5" xfId="0" applyNumberFormat="1" applyFont="1" applyBorder="1">
      <alignment vertical="center"/>
    </xf>
  </cellXfs>
  <cellStyles count="1">
    <cellStyle name="標準" xfId="0" builtinId="0"/>
  </cellStyles>
  <dxfs count="0"/>
  <tableStyles count="0" defaultTableStyle="TableStyleMedium2" defaultPivotStyle="PivotStyleLight16"/>
  <colors>
    <mruColors>
      <color rgb="FFF571FF"/>
      <color rgb="FFFFC1FF"/>
      <color rgb="FFFF11FF"/>
      <color rgb="FFFFDDFF"/>
      <color rgb="FFFF99FF"/>
      <color rgb="FF993366"/>
      <color rgb="FFAC00A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2" fmlaLink="$B$42" fmlaRange="Sheet1!$H$2:$H$5" noThreeD="1" sel="1" val="0"/>
</file>

<file path=xl/ctrlProps/ctrlProp2.xml><?xml version="1.0" encoding="utf-8"?>
<formControlPr xmlns="http://schemas.microsoft.com/office/spreadsheetml/2009/9/main" objectType="Drop" dropStyle="combo" dx="22" fmlaLink="$B$44" fmlaRange="Sheet1!$H$7:$H$8" noThreeD="1" sel="2" val="0"/>
</file>

<file path=xl/ctrlProps/ctrlProp3.xml><?xml version="1.0" encoding="utf-8"?>
<formControlPr xmlns="http://schemas.microsoft.com/office/spreadsheetml/2009/9/main" objectType="Drop" dropStyle="combo" dx="22" fmlaLink="$B$30" fmlaRange="'1枚目'!$H$34:$H$41" noThreeD="1" sel="2" val="0"/>
</file>

<file path=xl/ctrlProps/ctrlProp4.xml><?xml version="1.0" encoding="utf-8"?>
<formControlPr xmlns="http://schemas.microsoft.com/office/spreadsheetml/2009/9/main" objectType="Drop" dropStyle="combo" dx="22" fmlaLink="$B$30" fmlaRange="'1枚目'!$H$34:$H$41" noThreeD="1" sel="1" val="0"/>
</file>

<file path=xl/ctrlProps/ctrlProp5.xml><?xml version="1.0" encoding="utf-8"?>
<formControlPr xmlns="http://schemas.microsoft.com/office/spreadsheetml/2009/9/main" objectType="Drop" dropStyle="combo" dx="22" fmlaLink="$B$44" fmlaRange="Sheet1!$H$7:$H$8" noThreeD="1" sel="2" val="0"/>
</file>

<file path=xl/ctrlProps/ctrlProp6.xml><?xml version="1.0" encoding="utf-8"?>
<formControlPr xmlns="http://schemas.microsoft.com/office/spreadsheetml/2009/9/main" objectType="Drop" dropStyle="combo" dx="22" fmlaLink="$B$42" fmlaRange="Sheet1!$H$2:$H$5"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8" Type="http://schemas.openxmlformats.org/officeDocument/2006/relationships/hyperlink" Target="#'1&#26522;&#30446;'!B20"/><Relationship Id="rId13" Type="http://schemas.openxmlformats.org/officeDocument/2006/relationships/hyperlink" Target="#'1&#26522;&#30446;'!D8"/><Relationship Id="rId3" Type="http://schemas.openxmlformats.org/officeDocument/2006/relationships/image" Target="../media/image4.emf"/><Relationship Id="rId7" Type="http://schemas.openxmlformats.org/officeDocument/2006/relationships/image" Target="../media/image8.png"/><Relationship Id="rId12" Type="http://schemas.openxmlformats.org/officeDocument/2006/relationships/hyperlink" Target="#'1&#26522;&#30446;'!F8"/><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png"/><Relationship Id="rId11" Type="http://schemas.openxmlformats.org/officeDocument/2006/relationships/hyperlink" Target="#'1&#26522;&#30446;'!D9"/><Relationship Id="rId5" Type="http://schemas.openxmlformats.org/officeDocument/2006/relationships/image" Target="../media/image6.emf"/><Relationship Id="rId10" Type="http://schemas.openxmlformats.org/officeDocument/2006/relationships/hyperlink" Target="#'1&#26522;&#30446;'!F9"/><Relationship Id="rId4" Type="http://schemas.openxmlformats.org/officeDocument/2006/relationships/image" Target="../media/image5.emf"/><Relationship Id="rId9" Type="http://schemas.openxmlformats.org/officeDocument/2006/relationships/hyperlink" Target="#'1&#26522;&#30446;'!B17"/></Relationships>
</file>

<file path=xl/drawings/_rels/drawing3.xml.rels><?xml version="1.0" encoding="UTF-8" standalone="yes"?>
<Relationships xmlns="http://schemas.openxmlformats.org/package/2006/relationships"><Relationship Id="rId8" Type="http://schemas.openxmlformats.org/officeDocument/2006/relationships/hyperlink" Target="#'2&#26522;&#30446;'!F9"/><Relationship Id="rId3" Type="http://schemas.openxmlformats.org/officeDocument/2006/relationships/image" Target="../media/image4.emf"/><Relationship Id="rId7" Type="http://schemas.openxmlformats.org/officeDocument/2006/relationships/image" Target="../media/image8.png"/><Relationship Id="rId2" Type="http://schemas.openxmlformats.org/officeDocument/2006/relationships/image" Target="../media/image3.emf"/><Relationship Id="rId1" Type="http://schemas.openxmlformats.org/officeDocument/2006/relationships/image" Target="../media/image14.emf"/><Relationship Id="rId6" Type="http://schemas.openxmlformats.org/officeDocument/2006/relationships/image" Target="../media/image7.png"/><Relationship Id="rId11" Type="http://schemas.openxmlformats.org/officeDocument/2006/relationships/hyperlink" Target="#'2&#26522;&#30446;'!D8"/><Relationship Id="rId5" Type="http://schemas.openxmlformats.org/officeDocument/2006/relationships/image" Target="../media/image15.emf"/><Relationship Id="rId10" Type="http://schemas.openxmlformats.org/officeDocument/2006/relationships/hyperlink" Target="#'2&#26522;&#30446;'!F8"/><Relationship Id="rId4" Type="http://schemas.openxmlformats.org/officeDocument/2006/relationships/image" Target="../media/image5.emf"/><Relationship Id="rId9" Type="http://schemas.openxmlformats.org/officeDocument/2006/relationships/hyperlink" Target="#'2&#26522;&#30446;'!D9"/></Relationships>
</file>

<file path=xl/drawings/_rels/drawing4.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drawing5.xml.rels><?xml version="1.0" encoding="UTF-8" standalone="yes"?>
<Relationships xmlns="http://schemas.openxmlformats.org/package/2006/relationships"><Relationship Id="rId8" Type="http://schemas.openxmlformats.org/officeDocument/2006/relationships/image" Target="../media/image35.jpg"/><Relationship Id="rId13" Type="http://schemas.openxmlformats.org/officeDocument/2006/relationships/image" Target="../media/image40.jpg"/><Relationship Id="rId18" Type="http://schemas.openxmlformats.org/officeDocument/2006/relationships/image" Target="../media/image45.jpg"/><Relationship Id="rId3" Type="http://schemas.openxmlformats.org/officeDocument/2006/relationships/image" Target="../media/image30.jpg"/><Relationship Id="rId7" Type="http://schemas.openxmlformats.org/officeDocument/2006/relationships/image" Target="../media/image34.jpg"/><Relationship Id="rId12" Type="http://schemas.openxmlformats.org/officeDocument/2006/relationships/image" Target="../media/image39.jpg"/><Relationship Id="rId17" Type="http://schemas.openxmlformats.org/officeDocument/2006/relationships/image" Target="../media/image44.jpg"/><Relationship Id="rId2" Type="http://schemas.openxmlformats.org/officeDocument/2006/relationships/image" Target="../media/image29.jpg"/><Relationship Id="rId16" Type="http://schemas.openxmlformats.org/officeDocument/2006/relationships/image" Target="../media/image43.jpg"/><Relationship Id="rId1" Type="http://schemas.openxmlformats.org/officeDocument/2006/relationships/image" Target="../media/image28.jpg"/><Relationship Id="rId6" Type="http://schemas.openxmlformats.org/officeDocument/2006/relationships/image" Target="../media/image33.jpg"/><Relationship Id="rId11" Type="http://schemas.openxmlformats.org/officeDocument/2006/relationships/image" Target="../media/image38.jpg"/><Relationship Id="rId5" Type="http://schemas.openxmlformats.org/officeDocument/2006/relationships/image" Target="../media/image32.jpg"/><Relationship Id="rId15" Type="http://schemas.openxmlformats.org/officeDocument/2006/relationships/image" Target="../media/image42.jpg"/><Relationship Id="rId10" Type="http://schemas.openxmlformats.org/officeDocument/2006/relationships/image" Target="../media/image37.jpg"/><Relationship Id="rId4" Type="http://schemas.openxmlformats.org/officeDocument/2006/relationships/image" Target="../media/image31.jpg"/><Relationship Id="rId9" Type="http://schemas.openxmlformats.org/officeDocument/2006/relationships/image" Target="../media/image36.jpg"/><Relationship Id="rId14" Type="http://schemas.openxmlformats.org/officeDocument/2006/relationships/image" Target="../media/image41.jp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5" Type="http://schemas.openxmlformats.org/officeDocument/2006/relationships/image" Target="../media/image13.emf"/><Relationship Id="rId4" Type="http://schemas.openxmlformats.org/officeDocument/2006/relationships/image" Target="../media/image12.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16.emf"/><Relationship Id="rId5" Type="http://schemas.openxmlformats.org/officeDocument/2006/relationships/image" Target="../media/image17.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absolute">
    <xdr:from>
      <xdr:col>0</xdr:col>
      <xdr:colOff>313927</xdr:colOff>
      <xdr:row>1</xdr:row>
      <xdr:rowOff>104008</xdr:rowOff>
    </xdr:from>
    <xdr:to>
      <xdr:col>18</xdr:col>
      <xdr:colOff>580642</xdr:colOff>
      <xdr:row>67</xdr:row>
      <xdr:rowOff>99544</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13927" y="275458"/>
          <a:ext cx="12611115" cy="11311236"/>
        </a:xfrm>
        <a:prstGeom prst="rect">
          <a:avLst/>
        </a:prstGeom>
      </xdr:spPr>
    </xdr:pic>
    <xdr:clientData fPrint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9</xdr:col>
          <xdr:colOff>47459</xdr:colOff>
          <xdr:row>0</xdr:row>
          <xdr:rowOff>56836</xdr:rowOff>
        </xdr:from>
        <xdr:to>
          <xdr:col>19</xdr:col>
          <xdr:colOff>587604</xdr:colOff>
          <xdr:row>35</xdr:row>
          <xdr:rowOff>247336</xdr:rowOff>
        </xdr:to>
        <xdr:pic>
          <xdr:nvPicPr>
            <xdr:cNvPr id="35" name="図 34">
              <a:extLst>
                <a:ext uri="{FF2B5EF4-FFF2-40B4-BE49-F238E27FC236}">
                  <a16:creationId xmlns:a16="http://schemas.microsoft.com/office/drawing/2014/main" id="{00000000-0008-0000-0100-000023000000}"/>
                </a:ext>
              </a:extLst>
            </xdr:cNvPr>
            <xdr:cNvPicPr>
              <a:picLocks noChangeAspect="1" noChangeArrowheads="1"/>
              <a:extLst>
                <a:ext uri="{84589F7E-364E-4C9E-8A38-B11213B215E9}">
                  <a14:cameraTool cellRange="画像" spid="_x0000_s15479"/>
                </a:ext>
              </a:extLst>
            </xdr:cNvPicPr>
          </xdr:nvPicPr>
          <xdr:blipFill>
            <a:blip xmlns:r="http://schemas.openxmlformats.org/officeDocument/2006/relationships" r:embed="rId1"/>
            <a:srcRect/>
            <a:stretch>
              <a:fillRect/>
            </a:stretch>
          </xdr:blipFill>
          <xdr:spPr bwMode="auto">
            <a:xfrm>
              <a:off x="5937806" y="56836"/>
              <a:ext cx="7207645" cy="96361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461309</xdr:colOff>
          <xdr:row>24</xdr:row>
          <xdr:rowOff>240867</xdr:rowOff>
        </xdr:from>
        <xdr:to>
          <xdr:col>11</xdr:col>
          <xdr:colOff>246997</xdr:colOff>
          <xdr:row>26</xdr:row>
          <xdr:rowOff>105612</xdr:rowOff>
        </xdr:to>
        <xdr:pic>
          <xdr:nvPicPr>
            <xdr:cNvPr id="36" name="図 35">
              <a:extLst>
                <a:ext uri="{FF2B5EF4-FFF2-40B4-BE49-F238E27FC236}">
                  <a16:creationId xmlns:a16="http://schemas.microsoft.com/office/drawing/2014/main" id="{00000000-0008-0000-0100-000024000000}"/>
                </a:ext>
              </a:extLst>
            </xdr:cNvPr>
            <xdr:cNvPicPr>
              <a:picLocks noChangeAspect="1" noChangeArrowheads="1"/>
              <a:extLst>
                <a:ext uri="{84589F7E-364E-4C9E-8A38-B11213B215E9}">
                  <a14:cameraTool cellRange="マーク1" spid="_x0000_s15480"/>
                </a:ext>
              </a:extLst>
            </xdr:cNvPicPr>
          </xdr:nvPicPr>
          <xdr:blipFill>
            <a:blip xmlns:r="http://schemas.openxmlformats.org/officeDocument/2006/relationships" r:embed="rId2"/>
            <a:srcRect/>
            <a:stretch>
              <a:fillRect/>
            </a:stretch>
          </xdr:blipFill>
          <xdr:spPr bwMode="auto">
            <a:xfrm>
              <a:off x="7018406" y="6717867"/>
              <a:ext cx="452438" cy="40449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162767</xdr:colOff>
          <xdr:row>24</xdr:row>
          <xdr:rowOff>41637</xdr:rowOff>
        </xdr:from>
        <xdr:to>
          <xdr:col>12</xdr:col>
          <xdr:colOff>568056</xdr:colOff>
          <xdr:row>25</xdr:row>
          <xdr:rowOff>106481</xdr:rowOff>
        </xdr:to>
        <xdr:pic>
          <xdr:nvPicPr>
            <xdr:cNvPr id="39" name="図 38">
              <a:extLst>
                <a:ext uri="{FF2B5EF4-FFF2-40B4-BE49-F238E27FC236}">
                  <a16:creationId xmlns:a16="http://schemas.microsoft.com/office/drawing/2014/main" id="{00000000-0008-0000-0100-000027000000}"/>
                </a:ext>
              </a:extLst>
            </xdr:cNvPr>
            <xdr:cNvPicPr>
              <a:picLocks noChangeAspect="1"/>
              <a:extLst>
                <a:ext uri="{84589F7E-364E-4C9E-8A38-B11213B215E9}">
                  <a14:cameraTool cellRange="マーク2" spid="_x0000_s15481"/>
                </a:ext>
              </a:extLst>
            </xdr:cNvPicPr>
          </xdr:nvPicPr>
          <xdr:blipFill>
            <a:blip xmlns:r="http://schemas.openxmlformats.org/officeDocument/2006/relationships" r:embed="rId3">
              <a:alphaModFix/>
            </a:blip>
            <a:stretch>
              <a:fillRect/>
            </a:stretch>
          </xdr:blipFill>
          <xdr:spPr>
            <a:xfrm>
              <a:off x="8053364" y="6518637"/>
              <a:ext cx="405289" cy="334719"/>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177421</xdr:colOff>
          <xdr:row>26</xdr:row>
          <xdr:rowOff>223405</xdr:rowOff>
        </xdr:from>
        <xdr:to>
          <xdr:col>12</xdr:col>
          <xdr:colOff>547467</xdr:colOff>
          <xdr:row>27</xdr:row>
          <xdr:rowOff>259674</xdr:rowOff>
        </xdr:to>
        <xdr:pic>
          <xdr:nvPicPr>
            <xdr:cNvPr id="2248" name="図 2247">
              <a:extLst>
                <a:ext uri="{FF2B5EF4-FFF2-40B4-BE49-F238E27FC236}">
                  <a16:creationId xmlns:a16="http://schemas.microsoft.com/office/drawing/2014/main" id="{00000000-0008-0000-0100-0000C8080000}"/>
                </a:ext>
              </a:extLst>
            </xdr:cNvPr>
            <xdr:cNvPicPr>
              <a:picLocks noChangeAspect="1"/>
              <a:extLst>
                <a:ext uri="{84589F7E-364E-4C9E-8A38-B11213B215E9}">
                  <a14:cameraTool cellRange="社マーク1" spid="_x0000_s15482"/>
                </a:ext>
              </a:extLst>
            </xdr:cNvPicPr>
          </xdr:nvPicPr>
          <xdr:blipFill>
            <a:blip xmlns:r="http://schemas.openxmlformats.org/officeDocument/2006/relationships" r:embed="rId4"/>
            <a:stretch>
              <a:fillRect/>
            </a:stretch>
          </xdr:blipFill>
          <xdr:spPr>
            <a:xfrm>
              <a:off x="8068018" y="7240155"/>
              <a:ext cx="370046" cy="306144"/>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506789</xdr:colOff>
          <xdr:row>27</xdr:row>
          <xdr:rowOff>138211</xdr:rowOff>
        </xdr:from>
        <xdr:to>
          <xdr:col>11</xdr:col>
          <xdr:colOff>227023</xdr:colOff>
          <xdr:row>28</xdr:row>
          <xdr:rowOff>212481</xdr:rowOff>
        </xdr:to>
        <xdr:pic>
          <xdr:nvPicPr>
            <xdr:cNvPr id="2249" name="図 2248">
              <a:extLst>
                <a:ext uri="{FF2B5EF4-FFF2-40B4-BE49-F238E27FC236}">
                  <a16:creationId xmlns:a16="http://schemas.microsoft.com/office/drawing/2014/main" id="{00000000-0008-0000-0100-0000C9080000}"/>
                </a:ext>
              </a:extLst>
            </xdr:cNvPr>
            <xdr:cNvPicPr>
              <a:picLocks noChangeAspect="1"/>
              <a:extLst>
                <a:ext uri="{84589F7E-364E-4C9E-8A38-B11213B215E9}">
                  <a14:cameraTool cellRange="社マーク2" spid="_x0000_s15483"/>
                </a:ext>
              </a:extLst>
            </xdr:cNvPicPr>
          </xdr:nvPicPr>
          <xdr:blipFill>
            <a:blip xmlns:r="http://schemas.openxmlformats.org/officeDocument/2006/relationships" r:embed="rId5"/>
            <a:stretch>
              <a:fillRect/>
            </a:stretch>
          </xdr:blipFill>
          <xdr:spPr>
            <a:xfrm>
              <a:off x="7063886" y="7424836"/>
              <a:ext cx="386984" cy="344145"/>
            </a:xfrm>
            <a:prstGeom prst="rect">
              <a:avLst/>
            </a:prstGeom>
          </xdr:spPr>
        </xdr:pic>
        <xdr:clientData/>
      </xdr:twoCellAnchor>
    </mc:Choice>
    <mc:Fallback/>
  </mc:AlternateContent>
  <xdr:twoCellAnchor>
    <xdr:from>
      <xdr:col>12</xdr:col>
      <xdr:colOff>128817</xdr:colOff>
      <xdr:row>10</xdr:row>
      <xdr:rowOff>85870</xdr:rowOff>
    </xdr:from>
    <xdr:to>
      <xdr:col>15</xdr:col>
      <xdr:colOff>27060</xdr:colOff>
      <xdr:row>28</xdr:row>
      <xdr:rowOff>168252</xdr:rowOff>
    </xdr:to>
    <xdr:grpSp>
      <xdr:nvGrpSpPr>
        <xdr:cNvPr id="34" name="グループ化 33">
          <a:extLst>
            <a:ext uri="{FF2B5EF4-FFF2-40B4-BE49-F238E27FC236}">
              <a16:creationId xmlns:a16="http://schemas.microsoft.com/office/drawing/2014/main" id="{00000000-0008-0000-0100-000022000000}"/>
            </a:ext>
          </a:extLst>
        </xdr:cNvPr>
        <xdr:cNvGrpSpPr/>
      </xdr:nvGrpSpPr>
      <xdr:grpSpPr>
        <a:xfrm>
          <a:off x="8034567" y="2770188"/>
          <a:ext cx="1898493" cy="4914155"/>
          <a:chOff x="8197923" y="2723860"/>
          <a:chExt cx="1898493" cy="4829932"/>
        </a:xfrm>
      </xdr:grpSpPr>
      <xdr:sp macro="" textlink="$V$55">
        <xdr:nvSpPr>
          <xdr:cNvPr id="38" name="テキスト ボックス 37">
            <a:extLst>
              <a:ext uri="{FF2B5EF4-FFF2-40B4-BE49-F238E27FC236}">
                <a16:creationId xmlns:a16="http://schemas.microsoft.com/office/drawing/2014/main" id="{00000000-0008-0000-0100-000026000000}"/>
              </a:ext>
            </a:extLst>
          </xdr:cNvPr>
          <xdr:cNvSpPr txBox="1">
            <a:spLocks noChangeAspect="1"/>
          </xdr:cNvSpPr>
        </xdr:nvSpPr>
        <xdr:spPr>
          <a:xfrm>
            <a:off x="8681411" y="7448714"/>
            <a:ext cx="234000" cy="1050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A7DE3E57-CC8F-407F-88F4-4A3C85523BB0}" type="TxLink">
              <a:rPr kumimoji="1" lang="ja-JP" altLang="en-US" sz="11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V$55">
        <xdr:nvSpPr>
          <xdr:cNvPr id="2241" name="テキスト ボックス 2240">
            <a:extLst>
              <a:ext uri="{FF2B5EF4-FFF2-40B4-BE49-F238E27FC236}">
                <a16:creationId xmlns:a16="http://schemas.microsoft.com/office/drawing/2014/main" id="{00000000-0008-0000-0100-0000C1080000}"/>
              </a:ext>
            </a:extLst>
          </xdr:cNvPr>
          <xdr:cNvSpPr txBox="1">
            <a:spLocks noChangeAspect="1"/>
          </xdr:cNvSpPr>
        </xdr:nvSpPr>
        <xdr:spPr>
          <a:xfrm>
            <a:off x="8843894" y="6764392"/>
            <a:ext cx="234000" cy="1036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AA79E8A3-E688-48D6-8E96-35588C9ACADC}" type="TxLink">
              <a:rPr kumimoji="1" lang="ja-JP" altLang="en-US" sz="11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V$54">
        <xdr:nvSpPr>
          <xdr:cNvPr id="2242" name="テキスト ボックス 2241">
            <a:extLst>
              <a:ext uri="{FF2B5EF4-FFF2-40B4-BE49-F238E27FC236}">
                <a16:creationId xmlns:a16="http://schemas.microsoft.com/office/drawing/2014/main" id="{00000000-0008-0000-0100-0000C2080000}"/>
              </a:ext>
            </a:extLst>
          </xdr:cNvPr>
          <xdr:cNvSpPr txBox="1">
            <a:spLocks/>
          </xdr:cNvSpPr>
        </xdr:nvSpPr>
        <xdr:spPr>
          <a:xfrm>
            <a:off x="8216481" y="6852761"/>
            <a:ext cx="432000" cy="145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BB5B89AA-FB2D-4384-96AC-436F9B79F3E6}" type="TxLink">
              <a:rPr kumimoji="1" lang="ja-JP" altLang="en-US" sz="11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V$53">
        <xdr:nvSpPr>
          <xdr:cNvPr id="2243" name="テキスト ボックス 2242">
            <a:extLst>
              <a:ext uri="{FF2B5EF4-FFF2-40B4-BE49-F238E27FC236}">
                <a16:creationId xmlns:a16="http://schemas.microsoft.com/office/drawing/2014/main" id="{00000000-0008-0000-0100-0000C3080000}"/>
              </a:ext>
            </a:extLst>
          </xdr:cNvPr>
          <xdr:cNvSpPr txBox="1">
            <a:spLocks/>
          </xdr:cNvSpPr>
        </xdr:nvSpPr>
        <xdr:spPr>
          <a:xfrm>
            <a:off x="8216481" y="6154613"/>
            <a:ext cx="432000" cy="149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0813D65D-9826-4610-B0FF-155519D84F19}" type="TxLink">
              <a:rPr kumimoji="1" lang="ja-JP" altLang="en-US" sz="11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V$51">
        <xdr:nvSpPr>
          <xdr:cNvPr id="2244" name="テキスト ボックス 2243">
            <a:extLst>
              <a:ext uri="{FF2B5EF4-FFF2-40B4-BE49-F238E27FC236}">
                <a16:creationId xmlns:a16="http://schemas.microsoft.com/office/drawing/2014/main" id="{00000000-0008-0000-0100-0000C4080000}"/>
              </a:ext>
            </a:extLst>
          </xdr:cNvPr>
          <xdr:cNvSpPr txBox="1"/>
        </xdr:nvSpPr>
        <xdr:spPr>
          <a:xfrm>
            <a:off x="8960589" y="7445850"/>
            <a:ext cx="720000" cy="1074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8EA2CB38-CD1C-45B4-9CC1-55CEEC8B831A}" type="TxLink">
              <a:rPr kumimoji="1" lang="en-US" altLang="en-US" sz="1100" b="1" i="0" u="none" strike="noStrike">
                <a:ln w="44450">
                  <a:solidFill>
                    <a:schemeClr val="bg1"/>
                  </a:solidFill>
                </a:ln>
                <a:solidFill>
                  <a:srgbClr val="000000"/>
                </a:solidFill>
                <a:effectLst/>
                <a:latin typeface="ＭＳ Ｐゴシック"/>
                <a:ea typeface="ＭＳ Ｐゴシック"/>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ln w="44450">
                <a:solidFill>
                  <a:schemeClr val="bg1"/>
                </a:solidFill>
              </a:ln>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sp macro="" textlink="$S$54">
        <xdr:nvSpPr>
          <xdr:cNvPr id="2245" name="テキスト ボックス 2244">
            <a:extLst>
              <a:ext uri="{FF2B5EF4-FFF2-40B4-BE49-F238E27FC236}">
                <a16:creationId xmlns:a16="http://schemas.microsoft.com/office/drawing/2014/main" id="{00000000-0008-0000-0100-0000C5080000}"/>
              </a:ext>
            </a:extLst>
          </xdr:cNvPr>
          <xdr:cNvSpPr txBox="1"/>
        </xdr:nvSpPr>
        <xdr:spPr>
          <a:xfrm>
            <a:off x="8279424" y="7065992"/>
            <a:ext cx="1404000"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51244BFC-38C2-4C63-80F1-52C0C36CF617}" type="TxLink">
              <a:rPr kumimoji="1" lang="en-US" altLang="en-US" sz="11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600" b="1" i="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S$53">
        <xdr:nvSpPr>
          <xdr:cNvPr id="2246" name="テキスト ボックス 2245">
            <a:extLst>
              <a:ext uri="{FF2B5EF4-FFF2-40B4-BE49-F238E27FC236}">
                <a16:creationId xmlns:a16="http://schemas.microsoft.com/office/drawing/2014/main" id="{00000000-0008-0000-0100-0000C6080000}"/>
              </a:ext>
            </a:extLst>
          </xdr:cNvPr>
          <xdr:cNvSpPr txBox="1"/>
        </xdr:nvSpPr>
        <xdr:spPr>
          <a:xfrm>
            <a:off x="8279424" y="7065992"/>
            <a:ext cx="1404000"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725C3FED-D12B-4C2F-956C-79F87447BBD2}" type="TxLink">
              <a:rPr kumimoji="1" lang="en-US" altLang="en-US" sz="22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200" b="1" i="1">
              <a:ln w="44450">
                <a:solidFill>
                  <a:schemeClr val="bg1"/>
                </a:solidFill>
              </a:ln>
              <a:solidFill>
                <a:schemeClr val="bg1"/>
              </a:solidFill>
              <a:effectLst/>
              <a:latin typeface="メイリオ" panose="020B0604030504040204" pitchFamily="50" charset="-128"/>
              <a:ea typeface="メイリオ" panose="020B0604030504040204" pitchFamily="50" charset="-128"/>
            </a:endParaRPr>
          </a:p>
        </xdr:txBody>
      </xdr:sp>
      <xdr:sp macro="" textlink="$S$56">
        <xdr:nvSpPr>
          <xdr:cNvPr id="2247" name="テキスト ボックス 2246">
            <a:extLst>
              <a:ext uri="{FF2B5EF4-FFF2-40B4-BE49-F238E27FC236}">
                <a16:creationId xmlns:a16="http://schemas.microsoft.com/office/drawing/2014/main" id="{00000000-0008-0000-0100-0000C7080000}"/>
              </a:ext>
            </a:extLst>
          </xdr:cNvPr>
          <xdr:cNvSpPr txBox="1"/>
        </xdr:nvSpPr>
        <xdr:spPr>
          <a:xfrm>
            <a:off x="8660806" y="7065992"/>
            <a:ext cx="1019783"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591359E4-15A2-4B32-A7A7-9E6969211B10}" type="TxLink">
              <a:rPr kumimoji="1" lang="en-US" altLang="en-US" sz="11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ln w="44450">
                <a:solidFill>
                  <a:schemeClr val="bg1"/>
                </a:solidFill>
              </a:ln>
              <a:solidFill>
                <a:schemeClr val="bg1"/>
              </a:solidFill>
              <a:effectLst/>
              <a:latin typeface="メイリオ" panose="020B0604030504040204" pitchFamily="50" charset="-128"/>
              <a:ea typeface="メイリオ" panose="020B0604030504040204" pitchFamily="50" charset="-128"/>
            </a:endParaRPr>
          </a:p>
        </xdr:txBody>
      </xdr:sp>
      <xdr:sp macro="" textlink="$S$55">
        <xdr:nvSpPr>
          <xdr:cNvPr id="2250" name="テキスト ボックス 2249">
            <a:extLst>
              <a:ext uri="{FF2B5EF4-FFF2-40B4-BE49-F238E27FC236}">
                <a16:creationId xmlns:a16="http://schemas.microsoft.com/office/drawing/2014/main" id="{00000000-0008-0000-0100-0000CA080000}"/>
              </a:ext>
            </a:extLst>
          </xdr:cNvPr>
          <xdr:cNvSpPr txBox="1"/>
        </xdr:nvSpPr>
        <xdr:spPr>
          <a:xfrm>
            <a:off x="8660806" y="7065992"/>
            <a:ext cx="1019783"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9DA804AA-FDE6-45BC-ADE8-D695C1A8D62B}" type="TxLink">
              <a:rPr kumimoji="1" lang="en-US" altLang="en-US" sz="22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200" b="1" i="1">
              <a:ln w="44450">
                <a:solidFill>
                  <a:schemeClr val="bg1"/>
                </a:solidFill>
              </a:ln>
              <a:solidFill>
                <a:schemeClr val="bg1"/>
              </a:solidFill>
              <a:effectLst/>
              <a:latin typeface="メイリオ" panose="020B0604030504040204" pitchFamily="50" charset="-128"/>
              <a:ea typeface="メイリオ" panose="020B0604030504040204" pitchFamily="50" charset="-128"/>
            </a:endParaRPr>
          </a:p>
        </xdr:txBody>
      </xdr:sp>
      <xdr:sp macro="" textlink="$S$48">
        <xdr:nvSpPr>
          <xdr:cNvPr id="2251" name="テキスト ボックス 2250">
            <a:extLst>
              <a:ext uri="{FF2B5EF4-FFF2-40B4-BE49-F238E27FC236}">
                <a16:creationId xmlns:a16="http://schemas.microsoft.com/office/drawing/2014/main" id="{00000000-0008-0000-0100-0000CB080000}"/>
              </a:ext>
            </a:extLst>
          </xdr:cNvPr>
          <xdr:cNvSpPr txBox="1"/>
        </xdr:nvSpPr>
        <xdr:spPr>
          <a:xfrm>
            <a:off x="8275301" y="7256579"/>
            <a:ext cx="1405289" cy="154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497BE4CB-0AFA-4DB9-9F85-D46E6A5072CE}" type="TxLink">
              <a:rPr kumimoji="1" lang="ja-JP" altLang="en-US" sz="11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700" b="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S$47">
        <xdr:nvSpPr>
          <xdr:cNvPr id="2252" name="テキスト ボックス 2251">
            <a:extLst>
              <a:ext uri="{FF2B5EF4-FFF2-40B4-BE49-F238E27FC236}">
                <a16:creationId xmlns:a16="http://schemas.microsoft.com/office/drawing/2014/main" id="{00000000-0008-0000-0100-0000CC080000}"/>
              </a:ext>
            </a:extLst>
          </xdr:cNvPr>
          <xdr:cNvSpPr txBox="1"/>
        </xdr:nvSpPr>
        <xdr:spPr>
          <a:xfrm>
            <a:off x="8275546" y="7256579"/>
            <a:ext cx="1405044" cy="154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DFC17F71-49B6-4172-8D6C-96445EDC9372}" type="TxLink">
              <a:rPr kumimoji="1" lang="en-US" altLang="en-US" sz="14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S$50">
        <xdr:nvSpPr>
          <xdr:cNvPr id="2253" name="テキスト ボックス 2252">
            <a:extLst>
              <a:ext uri="{FF2B5EF4-FFF2-40B4-BE49-F238E27FC236}">
                <a16:creationId xmlns:a16="http://schemas.microsoft.com/office/drawing/2014/main" id="{00000000-0008-0000-0100-0000CD080000}"/>
              </a:ext>
            </a:extLst>
          </xdr:cNvPr>
          <xdr:cNvSpPr txBox="1"/>
        </xdr:nvSpPr>
        <xdr:spPr>
          <a:xfrm>
            <a:off x="8665308" y="7256579"/>
            <a:ext cx="1015281" cy="154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924D2CD6-C2E0-4EDA-98B3-1F93DD1BBAC5}" type="TxLink">
              <a:rPr kumimoji="1" lang="en-US" altLang="en-US" sz="11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600" b="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S$49">
        <xdr:nvSpPr>
          <xdr:cNvPr id="2254" name="テキスト ボックス 2253">
            <a:extLst>
              <a:ext uri="{FF2B5EF4-FFF2-40B4-BE49-F238E27FC236}">
                <a16:creationId xmlns:a16="http://schemas.microsoft.com/office/drawing/2014/main" id="{00000000-0008-0000-0100-0000CE080000}"/>
              </a:ext>
            </a:extLst>
          </xdr:cNvPr>
          <xdr:cNvSpPr txBox="1"/>
        </xdr:nvSpPr>
        <xdr:spPr>
          <a:xfrm>
            <a:off x="8665700" y="7256579"/>
            <a:ext cx="1014889" cy="154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E3438FB5-424F-4BAD-A910-8D31F2E9F907}" type="TxLink">
              <a:rPr kumimoji="1" lang="en-US" altLang="en-US" sz="14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S$41">
        <xdr:nvSpPr>
          <xdr:cNvPr id="2255" name="テキスト ボックス 2254">
            <a:extLst>
              <a:ext uri="{FF2B5EF4-FFF2-40B4-BE49-F238E27FC236}">
                <a16:creationId xmlns:a16="http://schemas.microsoft.com/office/drawing/2014/main" id="{00000000-0008-0000-0100-0000CF080000}"/>
              </a:ext>
            </a:extLst>
          </xdr:cNvPr>
          <xdr:cNvSpPr txBox="1"/>
        </xdr:nvSpPr>
        <xdr:spPr>
          <a:xfrm>
            <a:off x="8275301" y="7027280"/>
            <a:ext cx="1405289" cy="198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504424C4-FF78-4940-B813-26A783C310A7}" type="TxLink">
              <a:rPr kumimoji="1" lang="ja-JP" altLang="en-US" sz="11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S$40">
        <xdr:nvSpPr>
          <xdr:cNvPr id="2256" name="テキスト ボックス 2255">
            <a:extLst>
              <a:ext uri="{FF2B5EF4-FFF2-40B4-BE49-F238E27FC236}">
                <a16:creationId xmlns:a16="http://schemas.microsoft.com/office/drawing/2014/main" id="{00000000-0008-0000-0100-0000D0080000}"/>
              </a:ext>
            </a:extLst>
          </xdr:cNvPr>
          <xdr:cNvSpPr txBox="1"/>
        </xdr:nvSpPr>
        <xdr:spPr>
          <a:xfrm>
            <a:off x="8275301" y="7027280"/>
            <a:ext cx="1405289" cy="198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54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694E6A11-68E0-486E-B50E-FDF4BC0ED4BC}" type="TxLink">
              <a:rPr kumimoji="1" lang="en-US" altLang="en-US" sz="18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S$43">
        <xdr:nvSpPr>
          <xdr:cNvPr id="2257" name="テキスト ボックス 2256">
            <a:extLst>
              <a:ext uri="{FF2B5EF4-FFF2-40B4-BE49-F238E27FC236}">
                <a16:creationId xmlns:a16="http://schemas.microsoft.com/office/drawing/2014/main" id="{00000000-0008-0000-0100-0000D1080000}"/>
              </a:ext>
            </a:extLst>
          </xdr:cNvPr>
          <xdr:cNvSpPr txBox="1"/>
        </xdr:nvSpPr>
        <xdr:spPr>
          <a:xfrm>
            <a:off x="8665308" y="7027280"/>
            <a:ext cx="1015281" cy="198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666A970A-2155-48BA-A147-A26F1F379F93}" type="TxLink">
              <a:rPr kumimoji="1" lang="en-US" altLang="en-US" sz="11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S$42">
        <xdr:nvSpPr>
          <xdr:cNvPr id="2258" name="テキスト ボックス 2257">
            <a:extLst>
              <a:ext uri="{FF2B5EF4-FFF2-40B4-BE49-F238E27FC236}">
                <a16:creationId xmlns:a16="http://schemas.microsoft.com/office/drawing/2014/main" id="{00000000-0008-0000-0100-0000D2080000}"/>
              </a:ext>
            </a:extLst>
          </xdr:cNvPr>
          <xdr:cNvSpPr txBox="1"/>
        </xdr:nvSpPr>
        <xdr:spPr>
          <a:xfrm>
            <a:off x="8665700" y="7027280"/>
            <a:ext cx="1014889" cy="198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C5A54A57-F190-4F7B-B577-3E860848646E}" type="TxLink">
              <a:rPr kumimoji="1" lang="en-US" altLang="en-US" sz="18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V$50">
        <xdr:nvSpPr>
          <xdr:cNvPr id="2259" name="テキスト ボックス 2258">
            <a:extLst>
              <a:ext uri="{FF2B5EF4-FFF2-40B4-BE49-F238E27FC236}">
                <a16:creationId xmlns:a16="http://schemas.microsoft.com/office/drawing/2014/main" id="{00000000-0008-0000-0100-0000D3080000}"/>
              </a:ext>
            </a:extLst>
          </xdr:cNvPr>
          <xdr:cNvSpPr txBox="1"/>
        </xdr:nvSpPr>
        <xdr:spPr>
          <a:xfrm>
            <a:off x="9136840" y="6762724"/>
            <a:ext cx="934883" cy="106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4E8F8CDF-47BC-4458-A5AA-262D2B932101}" type="TxLink">
              <a:rPr kumimoji="1" lang="en-US" altLang="en-US" sz="1100" b="1" i="0" u="none" strike="noStrike">
                <a:ln w="44450">
                  <a:solidFill>
                    <a:schemeClr val="bg1"/>
                  </a:solidFill>
                </a:ln>
                <a:solidFill>
                  <a:srgbClr val="000000"/>
                </a:solidFill>
                <a:effectLst/>
                <a:latin typeface="ＭＳ Ｐゴシック"/>
                <a:ea typeface="ＭＳ Ｐゴシック"/>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ln w="44450">
                <a:solidFill>
                  <a:schemeClr val="bg1"/>
                </a:solidFill>
              </a:ln>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sp macro="" textlink="$P$54">
        <xdr:nvSpPr>
          <xdr:cNvPr id="2260" name="テキスト ボックス 2259">
            <a:extLst>
              <a:ext uri="{FF2B5EF4-FFF2-40B4-BE49-F238E27FC236}">
                <a16:creationId xmlns:a16="http://schemas.microsoft.com/office/drawing/2014/main" id="{00000000-0008-0000-0100-0000D4080000}"/>
              </a:ext>
            </a:extLst>
          </xdr:cNvPr>
          <xdr:cNvSpPr txBox="1"/>
        </xdr:nvSpPr>
        <xdr:spPr>
          <a:xfrm>
            <a:off x="8282524" y="6381373"/>
            <a:ext cx="1800787"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6F0F0E2C-7347-4D65-BFC6-4D7740CEEA50}" type="TxLink">
              <a:rPr kumimoji="1" lang="en-US" altLang="en-US" sz="11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P$53">
        <xdr:nvSpPr>
          <xdr:cNvPr id="2261" name="テキスト ボックス 2260">
            <a:extLst>
              <a:ext uri="{FF2B5EF4-FFF2-40B4-BE49-F238E27FC236}">
                <a16:creationId xmlns:a16="http://schemas.microsoft.com/office/drawing/2014/main" id="{00000000-0008-0000-0100-0000D5080000}"/>
              </a:ext>
            </a:extLst>
          </xdr:cNvPr>
          <xdr:cNvSpPr txBox="1"/>
        </xdr:nvSpPr>
        <xdr:spPr>
          <a:xfrm>
            <a:off x="8282524" y="6381373"/>
            <a:ext cx="1800787"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05942FB4-3C21-41E6-81AC-8CD7870B2C28}" type="TxLink">
              <a:rPr kumimoji="1" lang="en-US" altLang="en-US" sz="22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200" b="1" i="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P$56">
        <xdr:nvSpPr>
          <xdr:cNvPr id="2262" name="テキスト ボックス 2261">
            <a:extLst>
              <a:ext uri="{FF2B5EF4-FFF2-40B4-BE49-F238E27FC236}">
                <a16:creationId xmlns:a16="http://schemas.microsoft.com/office/drawing/2014/main" id="{00000000-0008-0000-0100-0000D6080000}"/>
              </a:ext>
            </a:extLst>
          </xdr:cNvPr>
          <xdr:cNvSpPr txBox="1"/>
        </xdr:nvSpPr>
        <xdr:spPr>
          <a:xfrm>
            <a:off x="8659684" y="6381373"/>
            <a:ext cx="1423626"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870F42A5-FC98-4E80-B8CC-DDE4E88A25DB}" type="TxLink">
              <a:rPr kumimoji="1" lang="en-US" altLang="en-US" sz="11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ln w="44450">
                <a:solidFill>
                  <a:schemeClr val="bg1"/>
                </a:solidFill>
              </a:ln>
              <a:solidFill>
                <a:schemeClr val="bg1"/>
              </a:solidFill>
              <a:effectLst/>
              <a:latin typeface="メイリオ" panose="020B0604030504040204" pitchFamily="50" charset="-128"/>
              <a:ea typeface="メイリオ" panose="020B0604030504040204" pitchFamily="50" charset="-128"/>
            </a:endParaRPr>
          </a:p>
        </xdr:txBody>
      </xdr:sp>
      <xdr:sp macro="" textlink="$P$55">
        <xdr:nvSpPr>
          <xdr:cNvPr id="2263" name="テキスト ボックス 2262">
            <a:extLst>
              <a:ext uri="{FF2B5EF4-FFF2-40B4-BE49-F238E27FC236}">
                <a16:creationId xmlns:a16="http://schemas.microsoft.com/office/drawing/2014/main" id="{00000000-0008-0000-0100-0000D7080000}"/>
              </a:ext>
            </a:extLst>
          </xdr:cNvPr>
          <xdr:cNvSpPr txBox="1"/>
        </xdr:nvSpPr>
        <xdr:spPr>
          <a:xfrm>
            <a:off x="8659684" y="6381373"/>
            <a:ext cx="1423626"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8837DCE0-3A6E-418C-BB6B-C76E70763E4D}" type="TxLink">
              <a:rPr kumimoji="1" lang="en-US" altLang="en-US" sz="22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200" b="1" i="1">
              <a:ln w="44450">
                <a:solidFill>
                  <a:schemeClr val="bg1"/>
                </a:solidFill>
              </a:ln>
              <a:solidFill>
                <a:schemeClr val="bg1"/>
              </a:solidFill>
              <a:effectLst/>
              <a:latin typeface="メイリオ" panose="020B0604030504040204" pitchFamily="50" charset="-128"/>
              <a:ea typeface="メイリオ" panose="020B0604030504040204" pitchFamily="50" charset="-128"/>
            </a:endParaRPr>
          </a:p>
        </xdr:txBody>
      </xdr:sp>
      <xdr:sp macro="" textlink="$P$48">
        <xdr:nvSpPr>
          <xdr:cNvPr id="2264" name="テキスト ボックス 2263">
            <a:extLst>
              <a:ext uri="{FF2B5EF4-FFF2-40B4-BE49-F238E27FC236}">
                <a16:creationId xmlns:a16="http://schemas.microsoft.com/office/drawing/2014/main" id="{00000000-0008-0000-0100-0000D8080000}"/>
              </a:ext>
            </a:extLst>
          </xdr:cNvPr>
          <xdr:cNvSpPr txBox="1"/>
        </xdr:nvSpPr>
        <xdr:spPr>
          <a:xfrm>
            <a:off x="8282524" y="6571194"/>
            <a:ext cx="1800474" cy="153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DDD06830-362B-466D-83AD-1FBDE62DAA6C}" type="TxLink">
              <a:rPr kumimoji="1" lang="en-US" altLang="en-US" sz="11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P$47">
        <xdr:nvSpPr>
          <xdr:cNvPr id="2265" name="テキスト ボックス 2264">
            <a:extLst>
              <a:ext uri="{FF2B5EF4-FFF2-40B4-BE49-F238E27FC236}">
                <a16:creationId xmlns:a16="http://schemas.microsoft.com/office/drawing/2014/main" id="{00000000-0008-0000-0100-0000D9080000}"/>
              </a:ext>
            </a:extLst>
          </xdr:cNvPr>
          <xdr:cNvSpPr txBox="1"/>
        </xdr:nvSpPr>
        <xdr:spPr>
          <a:xfrm>
            <a:off x="8282524" y="6571194"/>
            <a:ext cx="1800787" cy="153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0F1B452C-9791-4CF6-A3C3-F6F259865689}" type="TxLink">
              <a:rPr kumimoji="1" lang="ja-JP" altLang="en-US" sz="14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P$50">
        <xdr:nvSpPr>
          <xdr:cNvPr id="2266" name="テキスト ボックス 2265">
            <a:extLst>
              <a:ext uri="{FF2B5EF4-FFF2-40B4-BE49-F238E27FC236}">
                <a16:creationId xmlns:a16="http://schemas.microsoft.com/office/drawing/2014/main" id="{00000000-0008-0000-0100-0000DA080000}"/>
              </a:ext>
            </a:extLst>
          </xdr:cNvPr>
          <xdr:cNvSpPr txBox="1"/>
        </xdr:nvSpPr>
        <xdr:spPr>
          <a:xfrm>
            <a:off x="8659684" y="6571194"/>
            <a:ext cx="1423626" cy="153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032BFD47-9E30-4220-AE27-217F2F739CCD}" type="TxLink">
              <a:rPr kumimoji="1" lang="en-US" altLang="en-US" sz="11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P$49">
        <xdr:nvSpPr>
          <xdr:cNvPr id="2267" name="テキスト ボックス 2266">
            <a:extLst>
              <a:ext uri="{FF2B5EF4-FFF2-40B4-BE49-F238E27FC236}">
                <a16:creationId xmlns:a16="http://schemas.microsoft.com/office/drawing/2014/main" id="{00000000-0008-0000-0100-0000DB080000}"/>
              </a:ext>
            </a:extLst>
          </xdr:cNvPr>
          <xdr:cNvSpPr txBox="1"/>
        </xdr:nvSpPr>
        <xdr:spPr>
          <a:xfrm>
            <a:off x="8659684" y="6571194"/>
            <a:ext cx="1423626" cy="153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F0F68F76-E8A0-4BB2-9E56-585B6590074F}" type="TxLink">
              <a:rPr kumimoji="1" lang="en-US" altLang="en-US" sz="14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P$41">
        <xdr:nvSpPr>
          <xdr:cNvPr id="2268" name="テキスト ボックス 2267">
            <a:extLst>
              <a:ext uri="{FF2B5EF4-FFF2-40B4-BE49-F238E27FC236}">
                <a16:creationId xmlns:a16="http://schemas.microsoft.com/office/drawing/2014/main" id="{00000000-0008-0000-0100-0000DC080000}"/>
              </a:ext>
            </a:extLst>
          </xdr:cNvPr>
          <xdr:cNvSpPr txBox="1"/>
        </xdr:nvSpPr>
        <xdr:spPr>
          <a:xfrm>
            <a:off x="8282524" y="6339876"/>
            <a:ext cx="1800787" cy="197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A515C828-BB61-49D3-BC4C-F92D504D2A5A}" type="TxLink">
              <a:rPr kumimoji="1" lang="ja-JP" altLang="en-US" sz="11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P$40">
        <xdr:nvSpPr>
          <xdr:cNvPr id="2269" name="テキスト ボックス 2268">
            <a:extLst>
              <a:ext uri="{FF2B5EF4-FFF2-40B4-BE49-F238E27FC236}">
                <a16:creationId xmlns:a16="http://schemas.microsoft.com/office/drawing/2014/main" id="{00000000-0008-0000-0100-0000DD080000}"/>
              </a:ext>
            </a:extLst>
          </xdr:cNvPr>
          <xdr:cNvSpPr txBox="1"/>
        </xdr:nvSpPr>
        <xdr:spPr>
          <a:xfrm>
            <a:off x="8282524" y="6339876"/>
            <a:ext cx="1800787" cy="197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0FD3410A-6902-4205-8EF1-8E166E4B6DAB}" type="TxLink">
              <a:rPr kumimoji="1" lang="en-US" altLang="en-US" sz="18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P$43">
        <xdr:nvSpPr>
          <xdr:cNvPr id="2270" name="テキスト ボックス 2269">
            <a:extLst>
              <a:ext uri="{FF2B5EF4-FFF2-40B4-BE49-F238E27FC236}">
                <a16:creationId xmlns:a16="http://schemas.microsoft.com/office/drawing/2014/main" id="{00000000-0008-0000-0100-0000DE080000}"/>
              </a:ext>
            </a:extLst>
          </xdr:cNvPr>
          <xdr:cNvSpPr txBox="1"/>
        </xdr:nvSpPr>
        <xdr:spPr>
          <a:xfrm>
            <a:off x="8659684" y="6339876"/>
            <a:ext cx="1423626" cy="197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CD24D9BB-8A53-4F4B-A3A6-E1EC6450394A}" type="TxLink">
              <a:rPr kumimoji="1" lang="en-US" altLang="en-US" sz="11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P$42">
        <xdr:nvSpPr>
          <xdr:cNvPr id="2271" name="テキスト ボックス 2270">
            <a:extLst>
              <a:ext uri="{FF2B5EF4-FFF2-40B4-BE49-F238E27FC236}">
                <a16:creationId xmlns:a16="http://schemas.microsoft.com/office/drawing/2014/main" id="{00000000-0008-0000-0100-0000DF080000}"/>
              </a:ext>
            </a:extLst>
          </xdr:cNvPr>
          <xdr:cNvSpPr txBox="1"/>
        </xdr:nvSpPr>
        <xdr:spPr>
          <a:xfrm>
            <a:off x="8659684" y="6339876"/>
            <a:ext cx="1423626" cy="197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FE9E67A2-9BE6-4A5D-B9DE-60D2D535CD69}" type="TxLink">
              <a:rPr kumimoji="1" lang="en-US" altLang="en-US" sz="18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V$49">
        <xdr:nvSpPr>
          <xdr:cNvPr id="2278" name="テキスト ボックス 2277">
            <a:extLst>
              <a:ext uri="{FF2B5EF4-FFF2-40B4-BE49-F238E27FC236}">
                <a16:creationId xmlns:a16="http://schemas.microsoft.com/office/drawing/2014/main" id="{00000000-0008-0000-0100-0000E6080000}"/>
              </a:ext>
            </a:extLst>
          </xdr:cNvPr>
          <xdr:cNvSpPr txBox="1"/>
        </xdr:nvSpPr>
        <xdr:spPr>
          <a:xfrm>
            <a:off x="8344938" y="5025707"/>
            <a:ext cx="1626292" cy="2828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FD5C05E3-0968-4599-9174-6DC29A37539E}" type="TxLink">
              <a:rPr lang="en-US" altLang="en-US" sz="1100" b="1" i="0" u="none" strike="noStrike">
                <a:ln w="57150">
                  <a:solidFill>
                    <a:schemeClr val="bg1"/>
                  </a:solidFill>
                </a:ln>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400" b="1" i="0">
              <a:ln w="57150">
                <a:solidFill>
                  <a:schemeClr val="bg1"/>
                </a:solidFill>
              </a:ln>
              <a:solidFill>
                <a:schemeClr val="accent1">
                  <a:lumMod val="75000"/>
                </a:schemeClr>
              </a:solidFill>
              <a:effectLst/>
              <a:latin typeface="+mn-ea"/>
              <a:ea typeface="+mn-ea"/>
            </a:endParaRPr>
          </a:p>
        </xdr:txBody>
      </xdr:sp>
      <xdr:sp macro="" textlink="$V$47">
        <xdr:nvSpPr>
          <xdr:cNvPr id="2279" name="テキスト ボックス 2278">
            <a:extLst>
              <a:ext uri="{FF2B5EF4-FFF2-40B4-BE49-F238E27FC236}">
                <a16:creationId xmlns:a16="http://schemas.microsoft.com/office/drawing/2014/main" id="{00000000-0008-0000-0100-0000E7080000}"/>
              </a:ext>
            </a:extLst>
          </xdr:cNvPr>
          <xdr:cNvSpPr txBox="1"/>
        </xdr:nvSpPr>
        <xdr:spPr>
          <a:xfrm>
            <a:off x="8967604" y="4334470"/>
            <a:ext cx="286717" cy="269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2B40CD9A-F5D2-449A-BAA8-C673DCC4D060}" type="TxLink">
              <a:rPr lang="en-US" altLang="en-US" sz="1100" b="0" i="0" u="none" strike="noStrike">
                <a:ln w="63500">
                  <a:solidFill>
                    <a:schemeClr val="bg1"/>
                  </a:solidFill>
                </a:ln>
                <a:solidFill>
                  <a:srgbClr val="000000"/>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000" b="1" i="0">
              <a:ln w="63500">
                <a:solidFill>
                  <a:schemeClr val="bg1"/>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V$45">
        <xdr:nvSpPr>
          <xdr:cNvPr id="2280" name="テキスト ボックス 2279">
            <a:extLst>
              <a:ext uri="{FF2B5EF4-FFF2-40B4-BE49-F238E27FC236}">
                <a16:creationId xmlns:a16="http://schemas.microsoft.com/office/drawing/2014/main" id="{00000000-0008-0000-0100-0000E8080000}"/>
              </a:ext>
            </a:extLst>
          </xdr:cNvPr>
          <xdr:cNvSpPr txBox="1"/>
        </xdr:nvSpPr>
        <xdr:spPr>
          <a:xfrm>
            <a:off x="8962001" y="4351279"/>
            <a:ext cx="286717" cy="269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A69A47AC-FFE0-45F5-BB37-C1D82A0C73E3}" type="TxLink">
              <a:rPr lang="en-US" altLang="en-US" sz="3400" b="1" i="0" u="none" strike="noStrike">
                <a:ln w="57150">
                  <a:solidFill>
                    <a:schemeClr val="bg1"/>
                  </a:solidFill>
                </a:ln>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400" b="1" i="0">
              <a:ln w="57150">
                <a:solidFill>
                  <a:schemeClr val="bg1"/>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V$46">
        <xdr:nvSpPr>
          <xdr:cNvPr id="2281" name="テキスト ボックス 2280">
            <a:extLst>
              <a:ext uri="{FF2B5EF4-FFF2-40B4-BE49-F238E27FC236}">
                <a16:creationId xmlns:a16="http://schemas.microsoft.com/office/drawing/2014/main" id="{00000000-0008-0000-0100-0000E9080000}"/>
              </a:ext>
            </a:extLst>
          </xdr:cNvPr>
          <xdr:cNvSpPr txBox="1"/>
        </xdr:nvSpPr>
        <xdr:spPr>
          <a:xfrm>
            <a:off x="8359307" y="4351279"/>
            <a:ext cx="286715" cy="269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CBFA64D2-FD57-49C1-BA05-8DCBA139523A}" type="TxLink">
              <a:rPr lang="en-US" altLang="en-US" sz="1100" b="0" i="0" u="none" strike="noStrike">
                <a:ln w="63500">
                  <a:solidFill>
                    <a:schemeClr val="bg1"/>
                  </a:solidFill>
                </a:ln>
                <a:solidFill>
                  <a:srgbClr val="000000"/>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000" b="1" i="0">
              <a:ln w="63500">
                <a:solidFill>
                  <a:schemeClr val="bg1"/>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V$44">
        <xdr:nvSpPr>
          <xdr:cNvPr id="2282" name="テキスト ボックス 2281">
            <a:extLst>
              <a:ext uri="{FF2B5EF4-FFF2-40B4-BE49-F238E27FC236}">
                <a16:creationId xmlns:a16="http://schemas.microsoft.com/office/drawing/2014/main" id="{00000000-0008-0000-0100-0000EA080000}"/>
              </a:ext>
            </a:extLst>
          </xdr:cNvPr>
          <xdr:cNvSpPr txBox="1"/>
        </xdr:nvSpPr>
        <xdr:spPr>
          <a:xfrm>
            <a:off x="8359307" y="4351279"/>
            <a:ext cx="286715" cy="269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DA814E73-722C-4303-A35A-10C4CC3B7CC1}" type="TxLink">
              <a:rPr lang="en-US" altLang="en-US" sz="3400" b="1" i="0" u="none" strike="noStrike">
                <a:ln w="57150">
                  <a:solidFill>
                    <a:schemeClr val="bg1"/>
                  </a:solidFill>
                </a:ln>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400" b="1" i="0">
              <a:ln w="57150">
                <a:solidFill>
                  <a:schemeClr val="bg1"/>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V$43">
        <xdr:nvSpPr>
          <xdr:cNvPr id="2283" name="テキスト ボックス 2282">
            <a:extLst>
              <a:ext uri="{FF2B5EF4-FFF2-40B4-BE49-F238E27FC236}">
                <a16:creationId xmlns:a16="http://schemas.microsoft.com/office/drawing/2014/main" id="{00000000-0008-0000-0100-0000EB080000}"/>
              </a:ext>
            </a:extLst>
          </xdr:cNvPr>
          <xdr:cNvSpPr txBox="1"/>
        </xdr:nvSpPr>
        <xdr:spPr>
          <a:xfrm>
            <a:off x="8797641" y="3962572"/>
            <a:ext cx="286802" cy="2697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DAE930A7-1F03-4158-A59C-7CF31F37236F}" type="TxLink">
              <a:rPr lang="en-US" altLang="en-US" sz="1100" b="0" i="0" u="none" strike="noStrike">
                <a:ln w="63500">
                  <a:solidFill>
                    <a:schemeClr val="bg1"/>
                  </a:solidFill>
                </a:ln>
                <a:solidFill>
                  <a:srgbClr val="000000"/>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600" b="1" i="0">
              <a:ln w="63500">
                <a:solidFill>
                  <a:schemeClr val="bg1"/>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V$42">
        <xdr:nvSpPr>
          <xdr:cNvPr id="2284" name="テキスト ボックス 2283">
            <a:extLst>
              <a:ext uri="{FF2B5EF4-FFF2-40B4-BE49-F238E27FC236}">
                <a16:creationId xmlns:a16="http://schemas.microsoft.com/office/drawing/2014/main" id="{00000000-0008-0000-0100-0000EC080000}"/>
              </a:ext>
            </a:extLst>
          </xdr:cNvPr>
          <xdr:cNvSpPr txBox="1"/>
        </xdr:nvSpPr>
        <xdr:spPr>
          <a:xfrm>
            <a:off x="8797641" y="3962572"/>
            <a:ext cx="286802" cy="2697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6D82DF72-197D-4307-B596-E506F60792D8}" type="TxLink">
              <a:rPr lang="en-US" altLang="en-US" sz="3400" b="1" i="0" u="none" strike="noStrike">
                <a:ln w="57150">
                  <a:solidFill>
                    <a:schemeClr val="bg1"/>
                  </a:solidFill>
                </a:ln>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400" b="1" i="0">
              <a:ln w="57150">
                <a:solidFill>
                  <a:schemeClr val="bg1"/>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K$54">
        <xdr:nvSpPr>
          <xdr:cNvPr id="2285" name="テキスト ボックス 2284">
            <a:extLst>
              <a:ext uri="{FF2B5EF4-FFF2-40B4-BE49-F238E27FC236}">
                <a16:creationId xmlns:a16="http://schemas.microsoft.com/office/drawing/2014/main" id="{00000000-0008-0000-0100-0000ED080000}"/>
              </a:ext>
            </a:extLst>
          </xdr:cNvPr>
          <xdr:cNvSpPr txBox="1">
            <a:spLocks noChangeAspect="1"/>
          </xdr:cNvSpPr>
        </xdr:nvSpPr>
        <xdr:spPr>
          <a:xfrm>
            <a:off x="8197923" y="3279495"/>
            <a:ext cx="1898490" cy="460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90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0E032CE4-BC8F-44CF-869E-20931860BAE0}" type="TxLink">
              <a:rPr lang="ja-JP" altLang="en-US" sz="1100" b="1" i="0" u="none" strike="noStrike">
                <a:ln w="76200">
                  <a:solidFill>
                    <a:schemeClr val="bg1"/>
                  </a:solidFill>
                </a:ln>
                <a:solidFill>
                  <a:srgbClr val="000000"/>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400" b="1">
              <a:ln w="76200">
                <a:solidFill>
                  <a:schemeClr val="bg1"/>
                </a:solidFill>
              </a:ln>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K$53">
        <xdr:nvSpPr>
          <xdr:cNvPr id="2286" name="テキスト ボックス 2285">
            <a:extLst>
              <a:ext uri="{FF2B5EF4-FFF2-40B4-BE49-F238E27FC236}">
                <a16:creationId xmlns:a16="http://schemas.microsoft.com/office/drawing/2014/main" id="{00000000-0008-0000-0100-0000EE080000}"/>
              </a:ext>
            </a:extLst>
          </xdr:cNvPr>
          <xdr:cNvSpPr txBox="1">
            <a:spLocks noChangeAspect="1"/>
          </xdr:cNvSpPr>
        </xdr:nvSpPr>
        <xdr:spPr>
          <a:xfrm>
            <a:off x="8197926" y="3270984"/>
            <a:ext cx="1898490" cy="460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90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5B47C062-69F5-4492-815B-020DB4AF2183}" type="TxLink">
              <a:rPr lang="en-US" altLang="en-US" sz="3800" b="1" i="0" u="none" strike="noStrike">
                <a:ln w="76200">
                  <a:solidFill>
                    <a:schemeClr val="bg1"/>
                  </a:solidFill>
                </a:ln>
                <a:solidFill>
                  <a:srgbClr val="000000"/>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3800" b="1">
              <a:ln w="76200">
                <a:solidFill>
                  <a:schemeClr val="bg1"/>
                </a:solidFill>
              </a:ln>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K$45">
        <xdr:nvSpPr>
          <xdr:cNvPr id="2287" name="テキスト ボックス 2286">
            <a:extLst>
              <a:ext uri="{FF2B5EF4-FFF2-40B4-BE49-F238E27FC236}">
                <a16:creationId xmlns:a16="http://schemas.microsoft.com/office/drawing/2014/main" id="{00000000-0008-0000-0100-0000EF080000}"/>
              </a:ext>
            </a:extLst>
          </xdr:cNvPr>
          <xdr:cNvSpPr txBox="1">
            <a:spLocks noChangeAspect="1"/>
          </xdr:cNvSpPr>
        </xdr:nvSpPr>
        <xdr:spPr>
          <a:xfrm>
            <a:off x="8197923" y="2723860"/>
            <a:ext cx="1898490" cy="463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90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8A0DD2DA-489B-4CF6-B228-1BE1F3B07903}" type="TxLink">
              <a:rPr lang="ja-JP" altLang="en-US" sz="1100" b="1" i="0" u="none" strike="noStrike">
                <a:ln w="76200">
                  <a:solidFill>
                    <a:schemeClr val="bg1"/>
                  </a:solidFill>
                </a:ln>
                <a:solidFill>
                  <a:srgbClr val="000000"/>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400" b="1">
              <a:ln w="76200">
                <a:solidFill>
                  <a:schemeClr val="bg1"/>
                </a:solidFill>
              </a:ln>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K$44">
        <xdr:nvSpPr>
          <xdr:cNvPr id="2288" name="テキスト ボックス 2287">
            <a:extLst>
              <a:ext uri="{FF2B5EF4-FFF2-40B4-BE49-F238E27FC236}">
                <a16:creationId xmlns:a16="http://schemas.microsoft.com/office/drawing/2014/main" id="{00000000-0008-0000-0100-0000F0080000}"/>
              </a:ext>
            </a:extLst>
          </xdr:cNvPr>
          <xdr:cNvSpPr txBox="1">
            <a:spLocks noChangeAspect="1"/>
          </xdr:cNvSpPr>
        </xdr:nvSpPr>
        <xdr:spPr>
          <a:xfrm>
            <a:off x="8197923" y="2723860"/>
            <a:ext cx="1898490" cy="463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90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C9BD4EDB-82DB-4A56-9C3D-9C5E57B0CA63}" type="TxLink">
              <a:rPr lang="en-US" altLang="en-US" sz="3800" b="1" i="0" u="none" strike="noStrike">
                <a:ln w="76200">
                  <a:solidFill>
                    <a:schemeClr val="bg1"/>
                  </a:solidFill>
                </a:ln>
                <a:solidFill>
                  <a:srgbClr val="000000"/>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3800" b="1">
              <a:ln w="76200">
                <a:solidFill>
                  <a:schemeClr val="bg1"/>
                </a:solidFill>
              </a:ln>
              <a:solidFill>
                <a:schemeClr val="accent1">
                  <a:lumMod val="75000"/>
                </a:schemeClr>
              </a:solidFill>
              <a:effectLst/>
              <a:latin typeface="メイリオ" panose="020B0604030504040204" pitchFamily="50" charset="-128"/>
              <a:ea typeface="メイリオ" panose="020B0604030504040204" pitchFamily="50" charset="-128"/>
            </a:endParaRPr>
          </a:p>
        </xdr:txBody>
      </xdr:sp>
    </xdr:grpSp>
    <xdr:clientData/>
  </xdr:twoCellAnchor>
  <xdr:twoCellAnchor>
    <xdr:from>
      <xdr:col>12</xdr:col>
      <xdr:colOff>128817</xdr:colOff>
      <xdr:row>10</xdr:row>
      <xdr:rowOff>85870</xdr:rowOff>
    </xdr:from>
    <xdr:to>
      <xdr:col>15</xdr:col>
      <xdr:colOff>27060</xdr:colOff>
      <xdr:row>28</xdr:row>
      <xdr:rowOff>168252</xdr:rowOff>
    </xdr:to>
    <xdr:grpSp>
      <xdr:nvGrpSpPr>
        <xdr:cNvPr id="33" name="グループ化 32">
          <a:extLst>
            <a:ext uri="{FF2B5EF4-FFF2-40B4-BE49-F238E27FC236}">
              <a16:creationId xmlns:a16="http://schemas.microsoft.com/office/drawing/2014/main" id="{00000000-0008-0000-0100-000021000000}"/>
            </a:ext>
          </a:extLst>
        </xdr:cNvPr>
        <xdr:cNvGrpSpPr/>
      </xdr:nvGrpSpPr>
      <xdr:grpSpPr>
        <a:xfrm>
          <a:off x="8034567" y="2770188"/>
          <a:ext cx="1898493" cy="4914155"/>
          <a:chOff x="8197923" y="2723860"/>
          <a:chExt cx="1898493" cy="4829932"/>
        </a:xfrm>
      </xdr:grpSpPr>
      <xdr:sp macro="" textlink="$T$55">
        <xdr:nvSpPr>
          <xdr:cNvPr id="25" name="テキスト ボックス 24">
            <a:extLst>
              <a:ext uri="{FF2B5EF4-FFF2-40B4-BE49-F238E27FC236}">
                <a16:creationId xmlns:a16="http://schemas.microsoft.com/office/drawing/2014/main" id="{00000000-0008-0000-0100-000019000000}"/>
              </a:ext>
            </a:extLst>
          </xdr:cNvPr>
          <xdr:cNvSpPr txBox="1">
            <a:spLocks noChangeAspect="1"/>
          </xdr:cNvSpPr>
        </xdr:nvSpPr>
        <xdr:spPr>
          <a:xfrm>
            <a:off x="8681411" y="7448714"/>
            <a:ext cx="234000" cy="1050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0E7665D1-DD7D-42EE-8E0E-6D31A9A32169}" type="TxLink">
              <a:rPr kumimoji="1" lang="ja-JP"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sp macro="" textlink="$T$55">
        <xdr:nvSpPr>
          <xdr:cNvPr id="24" name="テキスト ボックス 23">
            <a:extLst>
              <a:ext uri="{FF2B5EF4-FFF2-40B4-BE49-F238E27FC236}">
                <a16:creationId xmlns:a16="http://schemas.microsoft.com/office/drawing/2014/main" id="{00000000-0008-0000-0100-000018000000}"/>
              </a:ext>
            </a:extLst>
          </xdr:cNvPr>
          <xdr:cNvSpPr txBox="1">
            <a:spLocks noChangeAspect="1"/>
          </xdr:cNvSpPr>
        </xdr:nvSpPr>
        <xdr:spPr>
          <a:xfrm>
            <a:off x="8843894" y="6764392"/>
            <a:ext cx="234000" cy="1036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5628DA71-41F1-49D6-A9C3-EB56EA740273}" type="TxLink">
              <a:rPr kumimoji="1" lang="ja-JP"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sp macro="" textlink="$T$54">
        <xdr:nvSpPr>
          <xdr:cNvPr id="23" name="テキスト ボックス 22">
            <a:extLst>
              <a:ext uri="{FF2B5EF4-FFF2-40B4-BE49-F238E27FC236}">
                <a16:creationId xmlns:a16="http://schemas.microsoft.com/office/drawing/2014/main" id="{00000000-0008-0000-0100-000017000000}"/>
              </a:ext>
            </a:extLst>
          </xdr:cNvPr>
          <xdr:cNvSpPr txBox="1">
            <a:spLocks/>
          </xdr:cNvSpPr>
        </xdr:nvSpPr>
        <xdr:spPr>
          <a:xfrm>
            <a:off x="8216481" y="6852761"/>
            <a:ext cx="432000" cy="145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56D442BD-4577-4044-AD32-1ADB6AC68C01}" type="TxLink">
              <a:rPr kumimoji="1" lang="ja-JP"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sp macro="" textlink="$T$53">
        <xdr:nvSpPr>
          <xdr:cNvPr id="21" name="テキスト ボックス 20">
            <a:extLst>
              <a:ext uri="{FF2B5EF4-FFF2-40B4-BE49-F238E27FC236}">
                <a16:creationId xmlns:a16="http://schemas.microsoft.com/office/drawing/2014/main" id="{00000000-0008-0000-0100-000015000000}"/>
              </a:ext>
            </a:extLst>
          </xdr:cNvPr>
          <xdr:cNvSpPr txBox="1">
            <a:spLocks/>
          </xdr:cNvSpPr>
        </xdr:nvSpPr>
        <xdr:spPr>
          <a:xfrm>
            <a:off x="8216481" y="6154613"/>
            <a:ext cx="432000" cy="149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1C024370-A76A-438A-B572-F7C44B5D78DC}" type="TxLink">
              <a:rPr kumimoji="1" lang="ja-JP"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sp macro="" textlink="$T$51">
        <xdr:nvSpPr>
          <xdr:cNvPr id="2056" name="テキスト ボックス 2055">
            <a:extLst>
              <a:ext uri="{FF2B5EF4-FFF2-40B4-BE49-F238E27FC236}">
                <a16:creationId xmlns:a16="http://schemas.microsoft.com/office/drawing/2014/main" id="{00000000-0008-0000-0100-000008080000}"/>
              </a:ext>
            </a:extLst>
          </xdr:cNvPr>
          <xdr:cNvSpPr txBox="1"/>
        </xdr:nvSpPr>
        <xdr:spPr>
          <a:xfrm>
            <a:off x="8960589" y="7445850"/>
            <a:ext cx="720000" cy="1074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5E191C9C-A208-456F-B259-6E314FEA6AE3}" type="TxLink">
              <a:rPr kumimoji="1" lang="en-US" altLang="en-US" sz="1400" b="1" i="0" u="none" strike="noStrike">
                <a:solidFill>
                  <a:srgbClr val="000000"/>
                </a:solidFill>
                <a:effectLst/>
                <a:latin typeface="ＭＳ Ｐゴシック"/>
                <a:ea typeface="ＭＳ Ｐゴシック"/>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sp macro="" textlink="$R$54">
        <xdr:nvSpPr>
          <xdr:cNvPr id="2052" name="テキスト ボックス 2051">
            <a:extLst>
              <a:ext uri="{FF2B5EF4-FFF2-40B4-BE49-F238E27FC236}">
                <a16:creationId xmlns:a16="http://schemas.microsoft.com/office/drawing/2014/main" id="{00000000-0008-0000-0100-000004080000}"/>
              </a:ext>
            </a:extLst>
          </xdr:cNvPr>
          <xdr:cNvSpPr txBox="1"/>
        </xdr:nvSpPr>
        <xdr:spPr>
          <a:xfrm>
            <a:off x="8279424" y="7065992"/>
            <a:ext cx="1404000"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7ABC4446-963B-4479-A857-C4E8C48AEFAD}"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6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R$53">
        <xdr:nvSpPr>
          <xdr:cNvPr id="2055" name="テキスト ボックス 2054">
            <a:extLst>
              <a:ext uri="{FF2B5EF4-FFF2-40B4-BE49-F238E27FC236}">
                <a16:creationId xmlns:a16="http://schemas.microsoft.com/office/drawing/2014/main" id="{00000000-0008-0000-0100-000007080000}"/>
              </a:ext>
            </a:extLst>
          </xdr:cNvPr>
          <xdr:cNvSpPr txBox="1"/>
        </xdr:nvSpPr>
        <xdr:spPr>
          <a:xfrm>
            <a:off x="8279424" y="7065992"/>
            <a:ext cx="1404000"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C163D426-7A1F-458E-9C3A-7498C4EB463A}" type="TxLink">
              <a:rPr kumimoji="1" lang="en-US" altLang="en-US" sz="22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200" b="1" i="1">
              <a:solidFill>
                <a:schemeClr val="bg1"/>
              </a:solidFill>
              <a:effectLst/>
              <a:latin typeface="メイリオ" panose="020B0604030504040204" pitchFamily="50" charset="-128"/>
              <a:ea typeface="メイリオ" panose="020B0604030504040204" pitchFamily="50" charset="-128"/>
            </a:endParaRPr>
          </a:p>
        </xdr:txBody>
      </xdr:sp>
      <xdr:sp macro="" textlink="$R$56">
        <xdr:nvSpPr>
          <xdr:cNvPr id="2240" name="テキスト ボックス 2239">
            <a:extLst>
              <a:ext uri="{FF2B5EF4-FFF2-40B4-BE49-F238E27FC236}">
                <a16:creationId xmlns:a16="http://schemas.microsoft.com/office/drawing/2014/main" id="{00000000-0008-0000-0100-0000C0080000}"/>
              </a:ext>
            </a:extLst>
          </xdr:cNvPr>
          <xdr:cNvSpPr txBox="1"/>
        </xdr:nvSpPr>
        <xdr:spPr>
          <a:xfrm>
            <a:off x="8660806" y="7065992"/>
            <a:ext cx="1019783"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B73C9481-5414-4BCF-9A68-6943BC0E1DC1}" type="TxLink">
              <a:rPr kumimoji="1" lang="en-US"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chemeClr val="bg1"/>
              </a:solidFill>
              <a:effectLst/>
              <a:latin typeface="メイリオ" panose="020B0604030504040204" pitchFamily="50" charset="-128"/>
              <a:ea typeface="メイリオ" panose="020B0604030504040204" pitchFamily="50" charset="-128"/>
            </a:endParaRPr>
          </a:p>
        </xdr:txBody>
      </xdr:sp>
      <xdr:sp macro="" textlink="$R$55">
        <xdr:nvSpPr>
          <xdr:cNvPr id="49" name="テキスト ボックス 48">
            <a:extLst>
              <a:ext uri="{FF2B5EF4-FFF2-40B4-BE49-F238E27FC236}">
                <a16:creationId xmlns:a16="http://schemas.microsoft.com/office/drawing/2014/main" id="{00000000-0008-0000-0100-000031000000}"/>
              </a:ext>
            </a:extLst>
          </xdr:cNvPr>
          <xdr:cNvSpPr txBox="1"/>
        </xdr:nvSpPr>
        <xdr:spPr>
          <a:xfrm>
            <a:off x="8660806" y="7065992"/>
            <a:ext cx="1019783"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0A34EDB3-419C-42B4-B2BF-0EF4295B81A7}" type="TxLink">
              <a:rPr kumimoji="1" lang="en-US" altLang="en-US" sz="22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200" b="1" i="1">
              <a:solidFill>
                <a:schemeClr val="bg1"/>
              </a:solidFill>
              <a:effectLst/>
              <a:latin typeface="メイリオ" panose="020B0604030504040204" pitchFamily="50" charset="-128"/>
              <a:ea typeface="メイリオ" panose="020B0604030504040204" pitchFamily="50" charset="-128"/>
            </a:endParaRPr>
          </a:p>
        </xdr:txBody>
      </xdr:sp>
      <xdr:sp macro="" textlink="$R$48">
        <xdr:nvSpPr>
          <xdr:cNvPr id="2054" name="テキスト ボックス 2053">
            <a:extLst>
              <a:ext uri="{FF2B5EF4-FFF2-40B4-BE49-F238E27FC236}">
                <a16:creationId xmlns:a16="http://schemas.microsoft.com/office/drawing/2014/main" id="{00000000-0008-0000-0100-000006080000}"/>
              </a:ext>
            </a:extLst>
          </xdr:cNvPr>
          <xdr:cNvSpPr txBox="1"/>
        </xdr:nvSpPr>
        <xdr:spPr>
          <a:xfrm>
            <a:off x="8275301" y="7256579"/>
            <a:ext cx="1405289" cy="154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D2B72FBE-FE35-405D-8F14-BB063BD4F643}" type="TxLink">
              <a:rPr kumimoji="1" lang="ja-JP" altLang="en-US" sz="11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7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R$47">
        <xdr:nvSpPr>
          <xdr:cNvPr id="2050" name="テキスト ボックス 2049">
            <a:extLst>
              <a:ext uri="{FF2B5EF4-FFF2-40B4-BE49-F238E27FC236}">
                <a16:creationId xmlns:a16="http://schemas.microsoft.com/office/drawing/2014/main" id="{00000000-0008-0000-0100-000002080000}"/>
              </a:ext>
            </a:extLst>
          </xdr:cNvPr>
          <xdr:cNvSpPr txBox="1"/>
        </xdr:nvSpPr>
        <xdr:spPr>
          <a:xfrm>
            <a:off x="8275546" y="7256579"/>
            <a:ext cx="1405044" cy="154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BB7F7491-512C-48BF-BD2E-4505968F986C}" type="TxLink">
              <a:rPr kumimoji="1" lang="en-US" altLang="en-US" sz="14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R$50">
        <xdr:nvSpPr>
          <xdr:cNvPr id="61" name="テキスト ボックス 60">
            <a:extLst>
              <a:ext uri="{FF2B5EF4-FFF2-40B4-BE49-F238E27FC236}">
                <a16:creationId xmlns:a16="http://schemas.microsoft.com/office/drawing/2014/main" id="{00000000-0008-0000-0100-00003D000000}"/>
              </a:ext>
            </a:extLst>
          </xdr:cNvPr>
          <xdr:cNvSpPr txBox="1"/>
        </xdr:nvSpPr>
        <xdr:spPr>
          <a:xfrm>
            <a:off x="8665308" y="7256579"/>
            <a:ext cx="1015281" cy="154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F256E2A7-EFFA-4BE8-8557-B52D74A2432B}" type="TxLink">
              <a:rPr kumimoji="1" lang="ja-JP" altLang="en-US" sz="16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6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R$49">
        <xdr:nvSpPr>
          <xdr:cNvPr id="47" name="テキスト ボックス 46">
            <a:extLst>
              <a:ext uri="{FF2B5EF4-FFF2-40B4-BE49-F238E27FC236}">
                <a16:creationId xmlns:a16="http://schemas.microsoft.com/office/drawing/2014/main" id="{00000000-0008-0000-0100-00002F000000}"/>
              </a:ext>
            </a:extLst>
          </xdr:cNvPr>
          <xdr:cNvSpPr txBox="1"/>
        </xdr:nvSpPr>
        <xdr:spPr>
          <a:xfrm>
            <a:off x="8665700" y="7256579"/>
            <a:ext cx="1014889" cy="154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E84C1571-45DB-4CB9-A9DE-4F3D741D1627}" type="TxLink">
              <a:rPr kumimoji="1" lang="en-US" altLang="en-US" sz="14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R$41">
        <xdr:nvSpPr>
          <xdr:cNvPr id="2053" name="テキスト ボックス 2052">
            <a:extLst>
              <a:ext uri="{FF2B5EF4-FFF2-40B4-BE49-F238E27FC236}">
                <a16:creationId xmlns:a16="http://schemas.microsoft.com/office/drawing/2014/main" id="{00000000-0008-0000-0100-000005080000}"/>
              </a:ext>
            </a:extLst>
          </xdr:cNvPr>
          <xdr:cNvSpPr txBox="1"/>
        </xdr:nvSpPr>
        <xdr:spPr>
          <a:xfrm>
            <a:off x="8275301" y="7027280"/>
            <a:ext cx="1405289" cy="198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E03ABA1A-CED7-4EE7-A513-ADC43D688932}"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R$40">
        <xdr:nvSpPr>
          <xdr:cNvPr id="2049" name="テキスト ボックス 2048">
            <a:extLst>
              <a:ext uri="{FF2B5EF4-FFF2-40B4-BE49-F238E27FC236}">
                <a16:creationId xmlns:a16="http://schemas.microsoft.com/office/drawing/2014/main" id="{00000000-0008-0000-0100-000001080000}"/>
              </a:ext>
            </a:extLst>
          </xdr:cNvPr>
          <xdr:cNvSpPr txBox="1"/>
        </xdr:nvSpPr>
        <xdr:spPr>
          <a:xfrm>
            <a:off x="8275301" y="7027280"/>
            <a:ext cx="1405289" cy="198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54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CED9312F-76F0-4E51-8122-0C4A2608A411}" type="TxLink">
              <a:rPr kumimoji="1" lang="en-US"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R$43">
        <xdr:nvSpPr>
          <xdr:cNvPr id="60" name="テキスト ボックス 59">
            <a:extLst>
              <a:ext uri="{FF2B5EF4-FFF2-40B4-BE49-F238E27FC236}">
                <a16:creationId xmlns:a16="http://schemas.microsoft.com/office/drawing/2014/main" id="{00000000-0008-0000-0100-00003C000000}"/>
              </a:ext>
            </a:extLst>
          </xdr:cNvPr>
          <xdr:cNvSpPr txBox="1"/>
        </xdr:nvSpPr>
        <xdr:spPr>
          <a:xfrm>
            <a:off x="8665308" y="7027280"/>
            <a:ext cx="1015281" cy="198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68A253A1-8E6A-4088-9374-9F53E3008B35}" type="TxLink">
              <a:rPr kumimoji="1" lang="ja-JP" altLang="en-US" sz="20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R$42">
        <xdr:nvSpPr>
          <xdr:cNvPr id="46" name="テキスト ボックス 45">
            <a:extLst>
              <a:ext uri="{FF2B5EF4-FFF2-40B4-BE49-F238E27FC236}">
                <a16:creationId xmlns:a16="http://schemas.microsoft.com/office/drawing/2014/main" id="{00000000-0008-0000-0100-00002E000000}"/>
              </a:ext>
            </a:extLst>
          </xdr:cNvPr>
          <xdr:cNvSpPr txBox="1"/>
        </xdr:nvSpPr>
        <xdr:spPr>
          <a:xfrm>
            <a:off x="8665700" y="7027280"/>
            <a:ext cx="1014889" cy="198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9C471631-EAA5-4347-9E55-A83BB13BD1E7}" type="TxLink">
              <a:rPr kumimoji="1" lang="en-US"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T$50">
        <xdr:nvSpPr>
          <xdr:cNvPr id="58" name="テキスト ボックス 57">
            <a:extLst>
              <a:ext uri="{FF2B5EF4-FFF2-40B4-BE49-F238E27FC236}">
                <a16:creationId xmlns:a16="http://schemas.microsoft.com/office/drawing/2014/main" id="{00000000-0008-0000-0100-00003A000000}"/>
              </a:ext>
            </a:extLst>
          </xdr:cNvPr>
          <xdr:cNvSpPr txBox="1"/>
        </xdr:nvSpPr>
        <xdr:spPr>
          <a:xfrm>
            <a:off x="9136840" y="6762724"/>
            <a:ext cx="934883" cy="106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94E02A80-1A33-43BB-ACDB-7556A16F462A}" type="TxLink">
              <a:rPr kumimoji="1" lang="en-US" altLang="en-US" sz="1400" b="1" i="0" u="none" strike="noStrike">
                <a:solidFill>
                  <a:srgbClr val="000000"/>
                </a:solidFill>
                <a:effectLst/>
                <a:latin typeface="ＭＳ Ｐゴシック"/>
                <a:ea typeface="ＭＳ Ｐゴシック"/>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sp macro="" textlink="$O$54">
        <xdr:nvSpPr>
          <xdr:cNvPr id="59" name="テキスト ボックス 58">
            <a:extLst>
              <a:ext uri="{FF2B5EF4-FFF2-40B4-BE49-F238E27FC236}">
                <a16:creationId xmlns:a16="http://schemas.microsoft.com/office/drawing/2014/main" id="{00000000-0008-0000-0100-00003B000000}"/>
              </a:ext>
            </a:extLst>
          </xdr:cNvPr>
          <xdr:cNvSpPr txBox="1"/>
        </xdr:nvSpPr>
        <xdr:spPr>
          <a:xfrm>
            <a:off x="8282524" y="6381373"/>
            <a:ext cx="1800787"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36318AB5-38B0-46F0-B992-A544E2283818}"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O$53">
        <xdr:nvSpPr>
          <xdr:cNvPr id="62" name="テキスト ボックス 61">
            <a:extLst>
              <a:ext uri="{FF2B5EF4-FFF2-40B4-BE49-F238E27FC236}">
                <a16:creationId xmlns:a16="http://schemas.microsoft.com/office/drawing/2014/main" id="{00000000-0008-0000-0100-00003E000000}"/>
              </a:ext>
            </a:extLst>
          </xdr:cNvPr>
          <xdr:cNvSpPr txBox="1"/>
        </xdr:nvSpPr>
        <xdr:spPr>
          <a:xfrm>
            <a:off x="8282524" y="6381373"/>
            <a:ext cx="1800787"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7E388002-41A0-463D-A2CA-AD1A012EAA11}" type="TxLink">
              <a:rPr kumimoji="1" lang="en-US" altLang="en-US" sz="22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2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O$56">
        <xdr:nvSpPr>
          <xdr:cNvPr id="51" name="テキスト ボックス 50">
            <a:extLst>
              <a:ext uri="{FF2B5EF4-FFF2-40B4-BE49-F238E27FC236}">
                <a16:creationId xmlns:a16="http://schemas.microsoft.com/office/drawing/2014/main" id="{00000000-0008-0000-0100-000033000000}"/>
              </a:ext>
            </a:extLst>
          </xdr:cNvPr>
          <xdr:cNvSpPr txBox="1"/>
        </xdr:nvSpPr>
        <xdr:spPr>
          <a:xfrm>
            <a:off x="8659684" y="6381373"/>
            <a:ext cx="1423626"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61257F46-2B52-4F3F-8D97-94E602AD8B9D}" type="TxLink">
              <a:rPr kumimoji="1" lang="en-US"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chemeClr val="bg1"/>
              </a:solidFill>
              <a:effectLst/>
              <a:latin typeface="メイリオ" panose="020B0604030504040204" pitchFamily="50" charset="-128"/>
              <a:ea typeface="メイリオ" panose="020B0604030504040204" pitchFamily="50" charset="-128"/>
            </a:endParaRPr>
          </a:p>
        </xdr:txBody>
      </xdr:sp>
      <xdr:sp macro="" textlink="$O$55">
        <xdr:nvSpPr>
          <xdr:cNvPr id="57" name="テキスト ボックス 56">
            <a:extLst>
              <a:ext uri="{FF2B5EF4-FFF2-40B4-BE49-F238E27FC236}">
                <a16:creationId xmlns:a16="http://schemas.microsoft.com/office/drawing/2014/main" id="{00000000-0008-0000-0100-000039000000}"/>
              </a:ext>
            </a:extLst>
          </xdr:cNvPr>
          <xdr:cNvSpPr txBox="1"/>
        </xdr:nvSpPr>
        <xdr:spPr>
          <a:xfrm>
            <a:off x="8659684" y="6381373"/>
            <a:ext cx="1423626"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E2E6BC7B-DD1D-43F3-917C-234255031546}" type="TxLink">
              <a:rPr kumimoji="1" lang="en-US" altLang="en-US" sz="22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200" b="1" i="1">
              <a:solidFill>
                <a:schemeClr val="bg1"/>
              </a:solidFill>
              <a:effectLst/>
              <a:latin typeface="メイリオ" panose="020B0604030504040204" pitchFamily="50" charset="-128"/>
              <a:ea typeface="メイリオ" panose="020B0604030504040204" pitchFamily="50" charset="-128"/>
            </a:endParaRPr>
          </a:p>
        </xdr:txBody>
      </xdr:sp>
      <xdr:sp macro="" textlink="$O$48">
        <xdr:nvSpPr>
          <xdr:cNvPr id="2048" name="テキスト ボックス 2047">
            <a:extLst>
              <a:ext uri="{FF2B5EF4-FFF2-40B4-BE49-F238E27FC236}">
                <a16:creationId xmlns:a16="http://schemas.microsoft.com/office/drawing/2014/main" id="{00000000-0008-0000-0100-000000080000}"/>
              </a:ext>
            </a:extLst>
          </xdr:cNvPr>
          <xdr:cNvSpPr txBox="1"/>
        </xdr:nvSpPr>
        <xdr:spPr>
          <a:xfrm>
            <a:off x="8282524" y="6571194"/>
            <a:ext cx="1800474" cy="153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89C98245-DA70-41E0-B9D8-367E1B6F18B8}" type="TxLink">
              <a:rPr kumimoji="1" lang="ja-JP" altLang="en-US" sz="11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O$47">
        <xdr:nvSpPr>
          <xdr:cNvPr id="52" name="テキスト ボックス 51">
            <a:extLst>
              <a:ext uri="{FF2B5EF4-FFF2-40B4-BE49-F238E27FC236}">
                <a16:creationId xmlns:a16="http://schemas.microsoft.com/office/drawing/2014/main" id="{00000000-0008-0000-0100-000034000000}"/>
              </a:ext>
            </a:extLst>
          </xdr:cNvPr>
          <xdr:cNvSpPr txBox="1"/>
        </xdr:nvSpPr>
        <xdr:spPr>
          <a:xfrm>
            <a:off x="8282524" y="6571194"/>
            <a:ext cx="1800787" cy="153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1E290ED7-C9D7-48D0-BA2C-457E60613674}" type="TxLink">
              <a:rPr kumimoji="1" lang="en-US" altLang="en-US" sz="14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O$50">
        <xdr:nvSpPr>
          <xdr:cNvPr id="50" name="テキスト ボックス 49">
            <a:extLst>
              <a:ext uri="{FF2B5EF4-FFF2-40B4-BE49-F238E27FC236}">
                <a16:creationId xmlns:a16="http://schemas.microsoft.com/office/drawing/2014/main" id="{00000000-0008-0000-0100-000032000000}"/>
              </a:ext>
            </a:extLst>
          </xdr:cNvPr>
          <xdr:cNvSpPr txBox="1"/>
        </xdr:nvSpPr>
        <xdr:spPr>
          <a:xfrm>
            <a:off x="8659684" y="6571194"/>
            <a:ext cx="1423626" cy="153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FC2E293E-CC8A-4C94-904C-1C8098F5844B}" type="TxLink">
              <a:rPr kumimoji="1" lang="ja-JP"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O$49">
        <xdr:nvSpPr>
          <xdr:cNvPr id="45" name="テキスト ボックス 44">
            <a:extLst>
              <a:ext uri="{FF2B5EF4-FFF2-40B4-BE49-F238E27FC236}">
                <a16:creationId xmlns:a16="http://schemas.microsoft.com/office/drawing/2014/main" id="{00000000-0008-0000-0100-00002D000000}"/>
              </a:ext>
            </a:extLst>
          </xdr:cNvPr>
          <xdr:cNvSpPr txBox="1"/>
        </xdr:nvSpPr>
        <xdr:spPr>
          <a:xfrm>
            <a:off x="8659684" y="6571194"/>
            <a:ext cx="1423626" cy="153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8DBEA88B-E32B-422B-85F6-5AF8BA96CF58}" type="TxLink">
              <a:rPr kumimoji="1" lang="ja-JP" altLang="en-US" sz="14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O$41">
        <xdr:nvSpPr>
          <xdr:cNvPr id="63" name="テキスト ボックス 62">
            <a:extLst>
              <a:ext uri="{FF2B5EF4-FFF2-40B4-BE49-F238E27FC236}">
                <a16:creationId xmlns:a16="http://schemas.microsoft.com/office/drawing/2014/main" id="{00000000-0008-0000-0100-00003F000000}"/>
              </a:ext>
            </a:extLst>
          </xdr:cNvPr>
          <xdr:cNvSpPr txBox="1"/>
        </xdr:nvSpPr>
        <xdr:spPr>
          <a:xfrm>
            <a:off x="8282524" y="6339876"/>
            <a:ext cx="1800787" cy="197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F58AD709-AAB0-499E-A8FD-A32EF7716C80}"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O$40">
        <xdr:nvSpPr>
          <xdr:cNvPr id="43" name="テキスト ボックス 42">
            <a:extLst>
              <a:ext uri="{FF2B5EF4-FFF2-40B4-BE49-F238E27FC236}">
                <a16:creationId xmlns:a16="http://schemas.microsoft.com/office/drawing/2014/main" id="{00000000-0008-0000-0100-00002B000000}"/>
              </a:ext>
            </a:extLst>
          </xdr:cNvPr>
          <xdr:cNvSpPr txBox="1"/>
        </xdr:nvSpPr>
        <xdr:spPr>
          <a:xfrm>
            <a:off x="8282524" y="6339876"/>
            <a:ext cx="1800787" cy="197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E8FD474B-DE5E-4F94-B234-7EDDFD07DBD7}" type="TxLink">
              <a:rPr kumimoji="1" lang="en-US"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O$43">
        <xdr:nvSpPr>
          <xdr:cNvPr id="48" name="テキスト ボックス 47">
            <a:extLst>
              <a:ext uri="{FF2B5EF4-FFF2-40B4-BE49-F238E27FC236}">
                <a16:creationId xmlns:a16="http://schemas.microsoft.com/office/drawing/2014/main" id="{00000000-0008-0000-0100-000030000000}"/>
              </a:ext>
            </a:extLst>
          </xdr:cNvPr>
          <xdr:cNvSpPr txBox="1"/>
        </xdr:nvSpPr>
        <xdr:spPr>
          <a:xfrm>
            <a:off x="8659684" y="6339876"/>
            <a:ext cx="1423626" cy="197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0BC8221A-02F0-49A5-824C-B31F0B17474D}" type="TxLink">
              <a:rPr kumimoji="1" lang="ja-JP" altLang="en-US" sz="20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O$42">
        <xdr:nvSpPr>
          <xdr:cNvPr id="44" name="テキスト ボックス 43">
            <a:extLst>
              <a:ext uri="{FF2B5EF4-FFF2-40B4-BE49-F238E27FC236}">
                <a16:creationId xmlns:a16="http://schemas.microsoft.com/office/drawing/2014/main" id="{00000000-0008-0000-0100-00002C000000}"/>
              </a:ext>
            </a:extLst>
          </xdr:cNvPr>
          <xdr:cNvSpPr txBox="1"/>
        </xdr:nvSpPr>
        <xdr:spPr>
          <a:xfrm>
            <a:off x="8659684" y="6339876"/>
            <a:ext cx="1423626" cy="197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6C4B9FAB-78B0-4EE1-9E01-AEDA86EA4D90}" type="TxLink">
              <a:rPr kumimoji="1" lang="ja-JP"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M$50">
        <xdr:nvSpPr>
          <xdr:cNvPr id="42" name="テキスト ボックス 41">
            <a:extLst>
              <a:ext uri="{FF2B5EF4-FFF2-40B4-BE49-F238E27FC236}">
                <a16:creationId xmlns:a16="http://schemas.microsoft.com/office/drawing/2014/main" id="{00000000-0008-0000-0100-00002A000000}"/>
              </a:ext>
            </a:extLst>
          </xdr:cNvPr>
          <xdr:cNvSpPr txBox="1"/>
        </xdr:nvSpPr>
        <xdr:spPr>
          <a:xfrm>
            <a:off x="8317112" y="5664944"/>
            <a:ext cx="1671128" cy="272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58ABECD3-81EE-40B8-B047-763059FAF666}" type="TxLink">
              <a:rPr kumimoji="1" lang="en-US" altLang="en-US" sz="11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a:solidFill>
                <a:schemeClr val="bg1"/>
              </a:solidFill>
              <a:effectLst/>
              <a:latin typeface="メイリオ" panose="020B0604030504040204" pitchFamily="50" charset="-128"/>
              <a:ea typeface="メイリオ" panose="020B0604030504040204" pitchFamily="50" charset="-128"/>
            </a:endParaRPr>
          </a:p>
        </xdr:txBody>
      </xdr:sp>
      <xdr:sp macro="" textlink="$M$49">
        <xdr:nvSpPr>
          <xdr:cNvPr id="56" name="テキスト ボックス 55">
            <a:extLst>
              <a:ext uri="{FF2B5EF4-FFF2-40B4-BE49-F238E27FC236}">
                <a16:creationId xmlns:a16="http://schemas.microsoft.com/office/drawing/2014/main" id="{00000000-0008-0000-0100-000038000000}"/>
              </a:ext>
            </a:extLst>
          </xdr:cNvPr>
          <xdr:cNvSpPr txBox="1"/>
        </xdr:nvSpPr>
        <xdr:spPr>
          <a:xfrm>
            <a:off x="8317112" y="5664944"/>
            <a:ext cx="1671128" cy="272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CAFB2FA1-8AEE-417D-87C6-4A772BD1DB9A}" type="TxLink">
              <a:rPr kumimoji="1" lang="en-US" altLang="en-US" sz="21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100" b="1" i="1">
              <a:solidFill>
                <a:schemeClr val="bg1"/>
              </a:solidFill>
              <a:effectLst/>
              <a:latin typeface="メイリオ" panose="020B0604030504040204" pitchFamily="50" charset="-128"/>
              <a:ea typeface="メイリオ" panose="020B0604030504040204" pitchFamily="50" charset="-128"/>
            </a:endParaRPr>
          </a:p>
        </xdr:txBody>
      </xdr:sp>
      <xdr:sp macro="" textlink="$M$46">
        <xdr:nvSpPr>
          <xdr:cNvPr id="41" name="テキスト ボックス 40">
            <a:extLst>
              <a:ext uri="{FF2B5EF4-FFF2-40B4-BE49-F238E27FC236}">
                <a16:creationId xmlns:a16="http://schemas.microsoft.com/office/drawing/2014/main" id="{00000000-0008-0000-0100-000029000000}"/>
              </a:ext>
            </a:extLst>
          </xdr:cNvPr>
          <xdr:cNvSpPr txBox="1"/>
        </xdr:nvSpPr>
        <xdr:spPr>
          <a:xfrm>
            <a:off x="8317112" y="5807859"/>
            <a:ext cx="1671128" cy="201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35E6C9B8-AE89-475D-B0E8-67D09E883B9A}" type="TxLink">
              <a:rPr kumimoji="1" lang="ja-JP" altLang="en-US" sz="11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M$45">
        <xdr:nvSpPr>
          <xdr:cNvPr id="55" name="テキスト ボックス 54">
            <a:extLst>
              <a:ext uri="{FF2B5EF4-FFF2-40B4-BE49-F238E27FC236}">
                <a16:creationId xmlns:a16="http://schemas.microsoft.com/office/drawing/2014/main" id="{00000000-0008-0000-0100-000037000000}"/>
              </a:ext>
            </a:extLst>
          </xdr:cNvPr>
          <xdr:cNvSpPr txBox="1"/>
        </xdr:nvSpPr>
        <xdr:spPr>
          <a:xfrm>
            <a:off x="8317112" y="5807859"/>
            <a:ext cx="1671128" cy="201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4A28EFE7-F5BE-4DD6-B26E-00ADB58ACFC9}" type="TxLink">
              <a:rPr kumimoji="1" lang="en-US" altLang="en-US" sz="18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chemeClr val="bg1"/>
              </a:solidFill>
              <a:effectLst/>
              <a:latin typeface="メイリオ" panose="020B0604030504040204" pitchFamily="50" charset="-128"/>
              <a:ea typeface="メイリオ" panose="020B0604030504040204" pitchFamily="50" charset="-128"/>
            </a:endParaRPr>
          </a:p>
        </xdr:txBody>
      </xdr:sp>
      <xdr:sp macro="" textlink="$M$41">
        <xdr:nvSpPr>
          <xdr:cNvPr id="18" name="テキスト ボックス 17">
            <a:extLst>
              <a:ext uri="{FF2B5EF4-FFF2-40B4-BE49-F238E27FC236}">
                <a16:creationId xmlns:a16="http://schemas.microsoft.com/office/drawing/2014/main" id="{00000000-0008-0000-0100-000012000000}"/>
              </a:ext>
            </a:extLst>
          </xdr:cNvPr>
          <xdr:cNvSpPr txBox="1"/>
        </xdr:nvSpPr>
        <xdr:spPr>
          <a:xfrm>
            <a:off x="8317112" y="5552505"/>
            <a:ext cx="1671128" cy="2020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AC95D57D-8938-4417-99E1-04302E28F00A}" type="TxLink">
              <a:rPr kumimoji="1" lang="ja-JP" altLang="en-US" sz="11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M$40">
        <xdr:nvSpPr>
          <xdr:cNvPr id="54" name="テキスト ボックス 53">
            <a:extLst>
              <a:ext uri="{FF2B5EF4-FFF2-40B4-BE49-F238E27FC236}">
                <a16:creationId xmlns:a16="http://schemas.microsoft.com/office/drawing/2014/main" id="{00000000-0008-0000-0100-000036000000}"/>
              </a:ext>
            </a:extLst>
          </xdr:cNvPr>
          <xdr:cNvSpPr txBox="1"/>
        </xdr:nvSpPr>
        <xdr:spPr>
          <a:xfrm>
            <a:off x="8317112" y="5552505"/>
            <a:ext cx="1671128" cy="2020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A28B9D08-9833-4990-9386-9545663A5FFA}" type="TxLink">
              <a:rPr kumimoji="1" lang="ja-JP" altLang="en-US" sz="18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chemeClr val="bg1"/>
              </a:solidFill>
              <a:effectLst/>
              <a:latin typeface="メイリオ" panose="020B0604030504040204" pitchFamily="50" charset="-128"/>
              <a:ea typeface="メイリオ" panose="020B0604030504040204" pitchFamily="50" charset="-128"/>
            </a:endParaRPr>
          </a:p>
        </xdr:txBody>
      </xdr:sp>
      <xdr:sp macro="" textlink="$T$49">
        <xdr:nvSpPr>
          <xdr:cNvPr id="15" name="テキスト ボックス 14">
            <a:extLst>
              <a:ext uri="{FF2B5EF4-FFF2-40B4-BE49-F238E27FC236}">
                <a16:creationId xmlns:a16="http://schemas.microsoft.com/office/drawing/2014/main" id="{00000000-0008-0000-0100-00000F000000}"/>
              </a:ext>
            </a:extLst>
          </xdr:cNvPr>
          <xdr:cNvSpPr txBox="1"/>
        </xdr:nvSpPr>
        <xdr:spPr>
          <a:xfrm>
            <a:off x="8344938" y="5025707"/>
            <a:ext cx="1626292" cy="2828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086363E9-1B2B-495E-9F1B-40AA78703A48}" type="TxLink">
              <a:rPr lang="en-US" altLang="en-US" sz="11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400" b="1" i="0">
              <a:solidFill>
                <a:schemeClr val="accent1">
                  <a:lumMod val="75000"/>
                </a:schemeClr>
              </a:solidFill>
              <a:effectLst/>
              <a:latin typeface="+mn-ea"/>
              <a:ea typeface="+mn-ea"/>
            </a:endParaRPr>
          </a:p>
        </xdr:txBody>
      </xdr:sp>
      <xdr:sp macro="" textlink="$T$47">
        <xdr:nvSpPr>
          <xdr:cNvPr id="14" name="テキスト ボックス 13">
            <a:extLst>
              <a:ext uri="{FF2B5EF4-FFF2-40B4-BE49-F238E27FC236}">
                <a16:creationId xmlns:a16="http://schemas.microsoft.com/office/drawing/2014/main" id="{00000000-0008-0000-0100-00000E000000}"/>
              </a:ext>
            </a:extLst>
          </xdr:cNvPr>
          <xdr:cNvSpPr txBox="1"/>
        </xdr:nvSpPr>
        <xdr:spPr>
          <a:xfrm>
            <a:off x="8967604" y="4334470"/>
            <a:ext cx="286717" cy="269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1972A83D-0CEB-420C-9156-BE7BDA10C353}" type="TxLink">
              <a:rPr lang="en-US" altLang="en-US" sz="40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0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T$45">
        <xdr:nvSpPr>
          <xdr:cNvPr id="2143" name="テキスト ボックス 2142">
            <a:extLst>
              <a:ext uri="{FF2B5EF4-FFF2-40B4-BE49-F238E27FC236}">
                <a16:creationId xmlns:a16="http://schemas.microsoft.com/office/drawing/2014/main" id="{00000000-0008-0000-0100-00005F080000}"/>
              </a:ext>
            </a:extLst>
          </xdr:cNvPr>
          <xdr:cNvSpPr txBox="1"/>
        </xdr:nvSpPr>
        <xdr:spPr>
          <a:xfrm>
            <a:off x="8962001" y="4351279"/>
            <a:ext cx="286717" cy="269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2F9B0E60-CBDF-4797-9E8C-087193C6A088}" type="TxLink">
              <a:rPr lang="en-US" altLang="en-US" sz="34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4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T$46">
        <xdr:nvSpPr>
          <xdr:cNvPr id="13" name="テキスト ボックス 12">
            <a:extLst>
              <a:ext uri="{FF2B5EF4-FFF2-40B4-BE49-F238E27FC236}">
                <a16:creationId xmlns:a16="http://schemas.microsoft.com/office/drawing/2014/main" id="{00000000-0008-0000-0100-00000D000000}"/>
              </a:ext>
            </a:extLst>
          </xdr:cNvPr>
          <xdr:cNvSpPr txBox="1"/>
        </xdr:nvSpPr>
        <xdr:spPr>
          <a:xfrm>
            <a:off x="8359307" y="4351279"/>
            <a:ext cx="286715" cy="269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62097B47-A09A-43FB-B6F1-3374B98852D3}" type="TxLink">
              <a:rPr lang="en-US" altLang="en-US" sz="40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0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T$44">
        <xdr:nvSpPr>
          <xdr:cNvPr id="2142" name="テキスト ボックス 2141">
            <a:extLst>
              <a:ext uri="{FF2B5EF4-FFF2-40B4-BE49-F238E27FC236}">
                <a16:creationId xmlns:a16="http://schemas.microsoft.com/office/drawing/2014/main" id="{00000000-0008-0000-0100-00005E080000}"/>
              </a:ext>
            </a:extLst>
          </xdr:cNvPr>
          <xdr:cNvSpPr txBox="1"/>
        </xdr:nvSpPr>
        <xdr:spPr>
          <a:xfrm>
            <a:off x="8359307" y="4351279"/>
            <a:ext cx="286715" cy="269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8D863991-A92C-4BA5-B996-78392E140D08}" type="TxLink">
              <a:rPr lang="en-US" altLang="en-US" sz="34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4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T$43">
        <xdr:nvSpPr>
          <xdr:cNvPr id="2144" name="テキスト ボックス 2143">
            <a:extLst>
              <a:ext uri="{FF2B5EF4-FFF2-40B4-BE49-F238E27FC236}">
                <a16:creationId xmlns:a16="http://schemas.microsoft.com/office/drawing/2014/main" id="{00000000-0008-0000-0100-000060080000}"/>
              </a:ext>
            </a:extLst>
          </xdr:cNvPr>
          <xdr:cNvSpPr txBox="1"/>
        </xdr:nvSpPr>
        <xdr:spPr>
          <a:xfrm>
            <a:off x="8797641" y="3962572"/>
            <a:ext cx="286802" cy="2697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6A538346-FD52-4D0D-BAD5-3650CECA8C93}" type="TxLink">
              <a:rPr lang="en-US" altLang="en-US" sz="11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6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T$42">
        <xdr:nvSpPr>
          <xdr:cNvPr id="10" name="テキスト ボックス 9">
            <a:extLst>
              <a:ext uri="{FF2B5EF4-FFF2-40B4-BE49-F238E27FC236}">
                <a16:creationId xmlns:a16="http://schemas.microsoft.com/office/drawing/2014/main" id="{00000000-0008-0000-0100-00000A000000}"/>
              </a:ext>
            </a:extLst>
          </xdr:cNvPr>
          <xdr:cNvSpPr txBox="1"/>
        </xdr:nvSpPr>
        <xdr:spPr>
          <a:xfrm>
            <a:off x="8797641" y="3962572"/>
            <a:ext cx="286802" cy="2697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488D765C-82DD-4815-BDA6-9F697D1879BA}" type="TxLink">
              <a:rPr lang="en-US" altLang="en-US" sz="34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4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K$50">
        <xdr:nvSpPr>
          <xdr:cNvPr id="37" name="テキスト ボックス 36">
            <a:extLst>
              <a:ext uri="{FF2B5EF4-FFF2-40B4-BE49-F238E27FC236}">
                <a16:creationId xmlns:a16="http://schemas.microsoft.com/office/drawing/2014/main" id="{00000000-0008-0000-0100-000025000000}"/>
              </a:ext>
            </a:extLst>
          </xdr:cNvPr>
          <xdr:cNvSpPr txBox="1">
            <a:spLocks noChangeAspect="1"/>
          </xdr:cNvSpPr>
        </xdr:nvSpPr>
        <xdr:spPr>
          <a:xfrm>
            <a:off x="8197923" y="3279495"/>
            <a:ext cx="1898490" cy="460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90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AFFF10B8-73D3-4C78-8108-61F6B335CC1E}" type="TxLink">
              <a:rPr lang="ja-JP" altLang="en-US" sz="11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4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K$49">
        <xdr:nvSpPr>
          <xdr:cNvPr id="7" name="テキスト ボックス 6">
            <a:extLst>
              <a:ext uri="{FF2B5EF4-FFF2-40B4-BE49-F238E27FC236}">
                <a16:creationId xmlns:a16="http://schemas.microsoft.com/office/drawing/2014/main" id="{00000000-0008-0000-0100-000007000000}"/>
              </a:ext>
            </a:extLst>
          </xdr:cNvPr>
          <xdr:cNvSpPr txBox="1">
            <a:spLocks noChangeAspect="1"/>
          </xdr:cNvSpPr>
        </xdr:nvSpPr>
        <xdr:spPr>
          <a:xfrm>
            <a:off x="8197926" y="3270984"/>
            <a:ext cx="1898490" cy="460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90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DF45E2A2-2D0F-4092-97C7-6F9A73B12A6F}" type="TxLink">
              <a:rPr lang="en-US" altLang="en-US" sz="38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38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K$41">
        <xdr:nvSpPr>
          <xdr:cNvPr id="40" name="テキスト ボックス 39">
            <a:extLst>
              <a:ext uri="{FF2B5EF4-FFF2-40B4-BE49-F238E27FC236}">
                <a16:creationId xmlns:a16="http://schemas.microsoft.com/office/drawing/2014/main" id="{00000000-0008-0000-0100-000028000000}"/>
              </a:ext>
            </a:extLst>
          </xdr:cNvPr>
          <xdr:cNvSpPr txBox="1">
            <a:spLocks noChangeAspect="1"/>
          </xdr:cNvSpPr>
        </xdr:nvSpPr>
        <xdr:spPr>
          <a:xfrm>
            <a:off x="8197923" y="2723860"/>
            <a:ext cx="1898490" cy="463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90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50127AD3-6E91-4DDE-90FE-CBF8B5DAE357}" type="TxLink">
              <a:rPr lang="ja-JP" altLang="en-US" sz="11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4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K$40">
        <xdr:nvSpPr>
          <xdr:cNvPr id="8" name="テキスト ボックス 7">
            <a:extLst>
              <a:ext uri="{FF2B5EF4-FFF2-40B4-BE49-F238E27FC236}">
                <a16:creationId xmlns:a16="http://schemas.microsoft.com/office/drawing/2014/main" id="{00000000-0008-0000-0100-000008000000}"/>
              </a:ext>
            </a:extLst>
          </xdr:cNvPr>
          <xdr:cNvSpPr txBox="1">
            <a:spLocks noChangeAspect="1"/>
          </xdr:cNvSpPr>
        </xdr:nvSpPr>
        <xdr:spPr>
          <a:xfrm>
            <a:off x="8197923" y="2723861"/>
            <a:ext cx="1898490" cy="463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90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60376618-169B-48F8-9DE9-E046254E33E5}" type="TxLink">
              <a:rPr lang="en-US" altLang="en-US" sz="38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38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grpSp>
    <xdr:clientData/>
  </xdr:twoCellAnchor>
  <xdr:twoCellAnchor editAs="absolute">
    <xdr:from>
      <xdr:col>10</xdr:col>
      <xdr:colOff>348346</xdr:colOff>
      <xdr:row>24</xdr:row>
      <xdr:rowOff>11113</xdr:rowOff>
    </xdr:from>
    <xdr:to>
      <xdr:col>14</xdr:col>
      <xdr:colOff>535451</xdr:colOff>
      <xdr:row>28</xdr:row>
      <xdr:rowOff>166907</xdr:rowOff>
    </xdr:to>
    <xdr:grpSp>
      <xdr:nvGrpSpPr>
        <xdr:cNvPr id="22" name="グループ化 21">
          <a:extLst>
            <a:ext uri="{FF2B5EF4-FFF2-40B4-BE49-F238E27FC236}">
              <a16:creationId xmlns:a16="http://schemas.microsoft.com/office/drawing/2014/main" id="{00000000-0008-0000-0100-000016000000}"/>
            </a:ext>
          </a:extLst>
        </xdr:cNvPr>
        <xdr:cNvGrpSpPr>
          <a:grpSpLocks noChangeAspect="1"/>
        </xdr:cNvGrpSpPr>
      </xdr:nvGrpSpPr>
      <xdr:grpSpPr>
        <a:xfrm>
          <a:off x="6920596" y="6453477"/>
          <a:ext cx="2854105" cy="1229521"/>
          <a:chOff x="6604002" y="6961188"/>
          <a:chExt cx="3055936" cy="1374313"/>
        </a:xfrm>
      </xdr:grpSpPr>
      <xdr:sp macro="" textlink="$W$55">
        <xdr:nvSpPr>
          <xdr:cNvPr id="27" name="テキスト ボックス 26">
            <a:extLst>
              <a:ext uri="{FF2B5EF4-FFF2-40B4-BE49-F238E27FC236}">
                <a16:creationId xmlns:a16="http://schemas.microsoft.com/office/drawing/2014/main" id="{00000000-0008-0000-0100-00001B000000}"/>
              </a:ext>
            </a:extLst>
          </xdr:cNvPr>
          <xdr:cNvSpPr txBox="1">
            <a:spLocks/>
          </xdr:cNvSpPr>
        </xdr:nvSpPr>
        <xdr:spPr>
          <a:xfrm>
            <a:off x="8840543" y="8191500"/>
            <a:ext cx="301623" cy="144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C8DB2B2A-8127-43BD-B4CF-0AB088CE9FC4}" type="TxLink">
              <a:rPr kumimoji="1" lang="ja-JP" altLang="en-US" sz="1100" b="1" i="0" u="none" strike="noStrike">
                <a:ln w="50800">
                  <a:solidFill>
                    <a:schemeClr val="bg1"/>
                  </a:solidFill>
                </a:ln>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ln w="5080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W$55">
        <xdr:nvSpPr>
          <xdr:cNvPr id="30" name="テキスト ボックス 29">
            <a:extLst>
              <a:ext uri="{FF2B5EF4-FFF2-40B4-BE49-F238E27FC236}">
                <a16:creationId xmlns:a16="http://schemas.microsoft.com/office/drawing/2014/main" id="{00000000-0008-0000-0100-00001E000000}"/>
              </a:ext>
            </a:extLst>
          </xdr:cNvPr>
          <xdr:cNvSpPr txBox="1">
            <a:spLocks/>
          </xdr:cNvSpPr>
        </xdr:nvSpPr>
        <xdr:spPr>
          <a:xfrm>
            <a:off x="9358315" y="7409504"/>
            <a:ext cx="301623"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4FD60ABA-C552-4E57-98DC-AA9B97689123}" type="TxLink">
              <a:rPr kumimoji="1" lang="ja-JP" altLang="en-US" sz="1100" b="1" i="0" u="none" strike="noStrike">
                <a:ln w="50800">
                  <a:solidFill>
                    <a:schemeClr val="bg1"/>
                  </a:solidFill>
                </a:ln>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ln w="5080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W$54">
        <xdr:nvSpPr>
          <xdr:cNvPr id="31" name="テキスト ボックス 30">
            <a:extLst>
              <a:ext uri="{FF2B5EF4-FFF2-40B4-BE49-F238E27FC236}">
                <a16:creationId xmlns:a16="http://schemas.microsoft.com/office/drawing/2014/main" id="{00000000-0008-0000-0100-00001F000000}"/>
              </a:ext>
            </a:extLst>
          </xdr:cNvPr>
          <xdr:cNvSpPr txBox="1">
            <a:spLocks/>
          </xdr:cNvSpPr>
        </xdr:nvSpPr>
        <xdr:spPr>
          <a:xfrm>
            <a:off x="6604002" y="7715251"/>
            <a:ext cx="720000"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4CDFD2D0-778D-4AE1-B218-A363A670E1D9}" type="TxLink">
              <a:rPr kumimoji="1" lang="ja-JP" altLang="en-US" sz="1100" b="1" i="0" u="none" strike="noStrike">
                <a:ln w="50800">
                  <a:solidFill>
                    <a:schemeClr val="bg1"/>
                  </a:solidFill>
                </a:ln>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ln w="5080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W$53">
        <xdr:nvSpPr>
          <xdr:cNvPr id="32" name="テキスト ボックス 31">
            <a:extLst>
              <a:ext uri="{FF2B5EF4-FFF2-40B4-BE49-F238E27FC236}">
                <a16:creationId xmlns:a16="http://schemas.microsoft.com/office/drawing/2014/main" id="{00000000-0008-0000-0100-000020000000}"/>
              </a:ext>
            </a:extLst>
          </xdr:cNvPr>
          <xdr:cNvSpPr txBox="1">
            <a:spLocks/>
          </xdr:cNvSpPr>
        </xdr:nvSpPr>
        <xdr:spPr>
          <a:xfrm>
            <a:off x="6604002" y="6961188"/>
            <a:ext cx="720000"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66846212-FB83-4010-8FC4-ED7B8A324929}" type="TxLink">
              <a:rPr kumimoji="1" lang="ja-JP" altLang="en-US" sz="1100" b="1" i="0" u="none" strike="noStrike">
                <a:ln w="50800">
                  <a:solidFill>
                    <a:schemeClr val="bg1"/>
                  </a:solidFill>
                </a:ln>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ln w="5080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grpSp>
    <xdr:clientData/>
  </xdr:twoCellAnchor>
  <xdr:twoCellAnchor editAs="absolute">
    <xdr:from>
      <xdr:col>10</xdr:col>
      <xdr:colOff>348346</xdr:colOff>
      <xdr:row>24</xdr:row>
      <xdr:rowOff>11113</xdr:rowOff>
    </xdr:from>
    <xdr:to>
      <xdr:col>14</xdr:col>
      <xdr:colOff>535451</xdr:colOff>
      <xdr:row>28</xdr:row>
      <xdr:rowOff>166907</xdr:rowOff>
    </xdr:to>
    <xdr:grpSp>
      <xdr:nvGrpSpPr>
        <xdr:cNvPr id="19" name="グループ化 18">
          <a:extLst>
            <a:ext uri="{FF2B5EF4-FFF2-40B4-BE49-F238E27FC236}">
              <a16:creationId xmlns:a16="http://schemas.microsoft.com/office/drawing/2014/main" id="{00000000-0008-0000-0100-000013000000}"/>
            </a:ext>
          </a:extLst>
        </xdr:cNvPr>
        <xdr:cNvGrpSpPr>
          <a:grpSpLocks noChangeAspect="1"/>
        </xdr:cNvGrpSpPr>
      </xdr:nvGrpSpPr>
      <xdr:grpSpPr>
        <a:xfrm>
          <a:off x="6920596" y="6453477"/>
          <a:ext cx="2854105" cy="1229521"/>
          <a:chOff x="6604002" y="6961188"/>
          <a:chExt cx="3055936" cy="1374313"/>
        </a:xfrm>
      </xdr:grpSpPr>
      <xdr:sp macro="" textlink="$U$55">
        <xdr:nvSpPr>
          <xdr:cNvPr id="17" name="テキスト ボックス 16">
            <a:extLst>
              <a:ext uri="{FF2B5EF4-FFF2-40B4-BE49-F238E27FC236}">
                <a16:creationId xmlns:a16="http://schemas.microsoft.com/office/drawing/2014/main" id="{00000000-0008-0000-0100-000011000000}"/>
              </a:ext>
            </a:extLst>
          </xdr:cNvPr>
          <xdr:cNvSpPr txBox="1">
            <a:spLocks/>
          </xdr:cNvSpPr>
        </xdr:nvSpPr>
        <xdr:spPr>
          <a:xfrm>
            <a:off x="8840543" y="8191500"/>
            <a:ext cx="301623" cy="144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3A276C3F-C3E9-45A3-8E2A-343D6A37C845}"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電話</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sp macro="" textlink="$U$55">
        <xdr:nvSpPr>
          <xdr:cNvPr id="16" name="テキスト ボックス 15">
            <a:extLst>
              <a:ext uri="{FF2B5EF4-FFF2-40B4-BE49-F238E27FC236}">
                <a16:creationId xmlns:a16="http://schemas.microsoft.com/office/drawing/2014/main" id="{00000000-0008-0000-0100-000010000000}"/>
              </a:ext>
            </a:extLst>
          </xdr:cNvPr>
          <xdr:cNvSpPr txBox="1">
            <a:spLocks/>
          </xdr:cNvSpPr>
        </xdr:nvSpPr>
        <xdr:spPr>
          <a:xfrm>
            <a:off x="9358315" y="7409504"/>
            <a:ext cx="301623"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CE1D3219-1915-4FF7-AF27-4A44B3026FDE}"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電話</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sp macro="" textlink="$U$54">
        <xdr:nvSpPr>
          <xdr:cNvPr id="9" name="テキスト ボックス 8">
            <a:extLst>
              <a:ext uri="{FF2B5EF4-FFF2-40B4-BE49-F238E27FC236}">
                <a16:creationId xmlns:a16="http://schemas.microsoft.com/office/drawing/2014/main" id="{00000000-0008-0000-0100-000009000000}"/>
              </a:ext>
            </a:extLst>
          </xdr:cNvPr>
          <xdr:cNvSpPr txBox="1">
            <a:spLocks/>
          </xdr:cNvSpPr>
        </xdr:nvSpPr>
        <xdr:spPr>
          <a:xfrm>
            <a:off x="6604002" y="7715251"/>
            <a:ext cx="720000"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10355E6B-E641-4850-AEB8-9DCA96EA16CD}"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施工者</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sp macro="" textlink="$U$53">
        <xdr:nvSpPr>
          <xdr:cNvPr id="3" name="テキスト ボックス 2">
            <a:extLst>
              <a:ext uri="{FF2B5EF4-FFF2-40B4-BE49-F238E27FC236}">
                <a16:creationId xmlns:a16="http://schemas.microsoft.com/office/drawing/2014/main" id="{00000000-0008-0000-0100-000003000000}"/>
              </a:ext>
            </a:extLst>
          </xdr:cNvPr>
          <xdr:cNvSpPr txBox="1">
            <a:spLocks/>
          </xdr:cNvSpPr>
        </xdr:nvSpPr>
        <xdr:spPr>
          <a:xfrm>
            <a:off x="6604002" y="6961188"/>
            <a:ext cx="720000"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7B732B2E-682A-4D2C-912B-0A4B78E26647}"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発注者</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grpSp>
    <xdr:clientData/>
  </xdr:twoCellAnchor>
  <xdr:twoCellAnchor editAs="absolute">
    <xdr:from>
      <xdr:col>10</xdr:col>
      <xdr:colOff>361165</xdr:colOff>
      <xdr:row>11</xdr:row>
      <xdr:rowOff>38710</xdr:rowOff>
    </xdr:from>
    <xdr:to>
      <xdr:col>16</xdr:col>
      <xdr:colOff>455031</xdr:colOff>
      <xdr:row>28</xdr:row>
      <xdr:rowOff>158592</xdr:rowOff>
    </xdr:to>
    <xdr:grpSp>
      <xdr:nvGrpSpPr>
        <xdr:cNvPr id="12" name="グループ化 11">
          <a:extLst>
            <a:ext uri="{FF2B5EF4-FFF2-40B4-BE49-F238E27FC236}">
              <a16:creationId xmlns:a16="http://schemas.microsoft.com/office/drawing/2014/main" id="{00000000-0008-0000-0100-00000C000000}"/>
            </a:ext>
          </a:extLst>
        </xdr:cNvPr>
        <xdr:cNvGrpSpPr>
          <a:grpSpLocks noChangeAspect="1"/>
        </xdr:cNvGrpSpPr>
      </xdr:nvGrpSpPr>
      <xdr:grpSpPr>
        <a:xfrm>
          <a:off x="6933415" y="2991460"/>
          <a:ext cx="4094366" cy="4683223"/>
          <a:chOff x="6640514" y="2831651"/>
          <a:chExt cx="4412440" cy="5170868"/>
        </a:xfrm>
      </xdr:grpSpPr>
      <xdr:sp macro="" textlink="$W$51">
        <xdr:nvSpPr>
          <xdr:cNvPr id="2141" name="テキスト ボックス 2140">
            <a:extLst>
              <a:ext uri="{FF2B5EF4-FFF2-40B4-BE49-F238E27FC236}">
                <a16:creationId xmlns:a16="http://schemas.microsoft.com/office/drawing/2014/main" id="{00000000-0008-0000-0100-00005D080000}"/>
              </a:ext>
            </a:extLst>
          </xdr:cNvPr>
          <xdr:cNvSpPr txBox="1"/>
        </xdr:nvSpPr>
        <xdr:spPr>
          <a:xfrm>
            <a:off x="9317953" y="7870466"/>
            <a:ext cx="1227741" cy="1320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CA21F703-36B1-4F12-B7AC-A4B5D97670CA}" type="TxLink">
              <a:rPr kumimoji="1" lang="en-US" altLang="en-US" sz="1100" b="0" i="0" u="none" strike="noStrike">
                <a:ln w="50800">
                  <a:solidFill>
                    <a:schemeClr val="bg1"/>
                  </a:solidFill>
                </a:ln>
                <a:solidFill>
                  <a:srgbClr val="000000"/>
                </a:solidFill>
                <a:effectLst/>
                <a:latin typeface="ＭＳ Ｐゴシック"/>
                <a:ea typeface="ＭＳ Ｐゴシック"/>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600" b="1">
              <a:ln w="50800">
                <a:solidFill>
                  <a:schemeClr val="bg1"/>
                </a:solidFill>
              </a:ln>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sp macro="" textlink="$S$57">
        <xdr:nvSpPr>
          <xdr:cNvPr id="2140" name="テキスト ボックス 2139">
            <a:extLst>
              <a:ext uri="{FF2B5EF4-FFF2-40B4-BE49-F238E27FC236}">
                <a16:creationId xmlns:a16="http://schemas.microsoft.com/office/drawing/2014/main" id="{00000000-0008-0000-0100-00005C080000}"/>
              </a:ext>
            </a:extLst>
          </xdr:cNvPr>
          <xdr:cNvSpPr txBox="1"/>
        </xdr:nvSpPr>
        <xdr:spPr>
          <a:xfrm>
            <a:off x="7634145" y="7369264"/>
            <a:ext cx="2948548" cy="32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A3357AA2-F214-4279-A49D-A12E404390C2}" type="TxLink">
              <a:rPr kumimoji="1" lang="en-US" altLang="en-US" sz="2600" b="1" i="0" u="none" strike="noStrike">
                <a:ln w="5080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600" b="1" i="1">
              <a:ln w="5080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S$58">
        <xdr:nvSpPr>
          <xdr:cNvPr id="2137" name="テキスト ボックス 2136">
            <a:extLst>
              <a:ext uri="{FF2B5EF4-FFF2-40B4-BE49-F238E27FC236}">
                <a16:creationId xmlns:a16="http://schemas.microsoft.com/office/drawing/2014/main" id="{00000000-0008-0000-0100-000059080000}"/>
              </a:ext>
            </a:extLst>
          </xdr:cNvPr>
          <xdr:cNvSpPr txBox="1"/>
        </xdr:nvSpPr>
        <xdr:spPr>
          <a:xfrm>
            <a:off x="7634145" y="7369264"/>
            <a:ext cx="2948548" cy="32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520708E7-BE18-4BD9-9538-9F6DE1A6E6F3}" type="TxLink">
              <a:rPr kumimoji="1" lang="en-US" altLang="en-US" sz="1100" b="1" i="0" u="none" strike="noStrike">
                <a:ln w="5080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ln w="5080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S$51">
        <xdr:nvSpPr>
          <xdr:cNvPr id="2136" name="テキスト ボックス 2135">
            <a:extLst>
              <a:ext uri="{FF2B5EF4-FFF2-40B4-BE49-F238E27FC236}">
                <a16:creationId xmlns:a16="http://schemas.microsoft.com/office/drawing/2014/main" id="{00000000-0008-0000-0100-000058080000}"/>
              </a:ext>
            </a:extLst>
          </xdr:cNvPr>
          <xdr:cNvSpPr txBox="1"/>
        </xdr:nvSpPr>
        <xdr:spPr>
          <a:xfrm>
            <a:off x="7634145" y="7620989"/>
            <a:ext cx="2948548" cy="1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F7FF013B-ED81-45BA-958B-EA1CD73EE08E}" type="TxLink">
              <a:rPr kumimoji="1" lang="en-US" altLang="en-US" sz="1600" b="1" i="0" u="none" strike="noStrike">
                <a:ln w="5080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600" b="1">
              <a:ln w="5080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S$52">
        <xdr:nvSpPr>
          <xdr:cNvPr id="2139" name="テキスト ボックス 2138">
            <a:extLst>
              <a:ext uri="{FF2B5EF4-FFF2-40B4-BE49-F238E27FC236}">
                <a16:creationId xmlns:a16="http://schemas.microsoft.com/office/drawing/2014/main" id="{00000000-0008-0000-0100-00005B080000}"/>
              </a:ext>
            </a:extLst>
          </xdr:cNvPr>
          <xdr:cNvSpPr txBox="1"/>
        </xdr:nvSpPr>
        <xdr:spPr>
          <a:xfrm>
            <a:off x="7634145" y="7620989"/>
            <a:ext cx="2948548" cy="1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D19118FF-E74C-4EF6-89F2-4B72F9B2E441}" type="TxLink">
              <a:rPr kumimoji="1" lang="en-US" altLang="en-US" sz="1100" b="1" i="0" u="none" strike="noStrike">
                <a:ln w="5080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ln w="5080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S$44">
        <xdr:nvSpPr>
          <xdr:cNvPr id="2135" name="テキスト ボックス 2134">
            <a:extLst>
              <a:ext uri="{FF2B5EF4-FFF2-40B4-BE49-F238E27FC236}">
                <a16:creationId xmlns:a16="http://schemas.microsoft.com/office/drawing/2014/main" id="{00000000-0008-0000-0100-000057080000}"/>
              </a:ext>
            </a:extLst>
          </xdr:cNvPr>
          <xdr:cNvSpPr txBox="1"/>
        </xdr:nvSpPr>
        <xdr:spPr>
          <a:xfrm>
            <a:off x="7634145" y="7307347"/>
            <a:ext cx="2948548" cy="276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54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92A55C6C-DF53-4F79-93A5-ADE2A908FB71}" type="TxLink">
              <a:rPr kumimoji="1" lang="en-US" altLang="en-US" sz="2300" b="1" i="0" u="none" strike="noStrike">
                <a:ln w="5080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300" b="1">
              <a:ln w="5080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S$45">
        <xdr:nvSpPr>
          <xdr:cNvPr id="2138" name="テキスト ボックス 2137">
            <a:extLst>
              <a:ext uri="{FF2B5EF4-FFF2-40B4-BE49-F238E27FC236}">
                <a16:creationId xmlns:a16="http://schemas.microsoft.com/office/drawing/2014/main" id="{00000000-0008-0000-0100-00005A080000}"/>
              </a:ext>
            </a:extLst>
          </xdr:cNvPr>
          <xdr:cNvSpPr txBox="1"/>
        </xdr:nvSpPr>
        <xdr:spPr>
          <a:xfrm>
            <a:off x="7634145" y="7307347"/>
            <a:ext cx="2948548" cy="276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B16DE1E6-EB0F-481D-BEDF-BE09A4527BAD}" type="TxLink">
              <a:rPr kumimoji="1" lang="en-US" altLang="en-US" sz="1100" b="1" i="0" u="none" strike="noStrike">
                <a:ln w="5080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400" b="1">
              <a:ln w="5080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W$50">
        <xdr:nvSpPr>
          <xdr:cNvPr id="2131" name="テキスト ボックス 2130">
            <a:extLst>
              <a:ext uri="{FF2B5EF4-FFF2-40B4-BE49-F238E27FC236}">
                <a16:creationId xmlns:a16="http://schemas.microsoft.com/office/drawing/2014/main" id="{00000000-0008-0000-0100-000053080000}"/>
              </a:ext>
            </a:extLst>
          </xdr:cNvPr>
          <xdr:cNvSpPr txBox="1"/>
        </xdr:nvSpPr>
        <xdr:spPr>
          <a:xfrm>
            <a:off x="9823304" y="7094837"/>
            <a:ext cx="1227741" cy="1320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174AC5A7-88D9-4C31-9E8E-75EC461181CE}" type="TxLink">
              <a:rPr kumimoji="1" lang="en-US" altLang="en-US" sz="1100" b="0" i="0" u="none" strike="noStrike">
                <a:ln w="50800">
                  <a:solidFill>
                    <a:schemeClr val="bg1"/>
                  </a:solidFill>
                </a:ln>
                <a:solidFill>
                  <a:srgbClr val="000000"/>
                </a:solidFill>
                <a:effectLst/>
                <a:latin typeface="ＭＳ Ｐゴシック"/>
                <a:ea typeface="ＭＳ Ｐゴシック"/>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600" b="1">
              <a:ln w="50800">
                <a:solidFill>
                  <a:schemeClr val="bg1"/>
                </a:solidFill>
              </a:ln>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sp macro="" textlink="$P$57">
        <xdr:nvSpPr>
          <xdr:cNvPr id="2132" name="テキスト ボックス 2131">
            <a:extLst>
              <a:ext uri="{FF2B5EF4-FFF2-40B4-BE49-F238E27FC236}">
                <a16:creationId xmlns:a16="http://schemas.microsoft.com/office/drawing/2014/main" id="{00000000-0008-0000-0100-000054080000}"/>
              </a:ext>
            </a:extLst>
          </xdr:cNvPr>
          <xdr:cNvSpPr txBox="1"/>
        </xdr:nvSpPr>
        <xdr:spPr>
          <a:xfrm>
            <a:off x="7634145" y="6599901"/>
            <a:ext cx="3418807" cy="323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6D3BEAC5-2C40-48BC-8B9F-D4C399C16609}" type="TxLink">
              <a:rPr kumimoji="1" lang="en-US" altLang="en-US" sz="2600" b="1" i="0" u="none" strike="noStrike">
                <a:ln w="5080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600" b="1" i="1">
              <a:ln w="5080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P$58">
        <xdr:nvSpPr>
          <xdr:cNvPr id="2130" name="テキスト ボックス 2129">
            <a:extLst>
              <a:ext uri="{FF2B5EF4-FFF2-40B4-BE49-F238E27FC236}">
                <a16:creationId xmlns:a16="http://schemas.microsoft.com/office/drawing/2014/main" id="{00000000-0008-0000-0100-000052080000}"/>
              </a:ext>
            </a:extLst>
          </xdr:cNvPr>
          <xdr:cNvSpPr txBox="1"/>
        </xdr:nvSpPr>
        <xdr:spPr>
          <a:xfrm>
            <a:off x="7634145" y="6599901"/>
            <a:ext cx="3418807" cy="323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CEEDDA81-DDBD-41D1-888B-18FAAED98950}" type="TxLink">
              <a:rPr kumimoji="1" lang="en-US" altLang="en-US" sz="2400" b="1" i="0" u="none" strike="noStrike">
                <a:ln w="5080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400" b="1" i="1">
              <a:ln w="50800">
                <a:solidFill>
                  <a:schemeClr val="bg1"/>
                </a:solidFill>
              </a:ln>
              <a:solidFill>
                <a:schemeClr val="bg1"/>
              </a:solidFill>
              <a:effectLst/>
              <a:latin typeface="メイリオ" panose="020B0604030504040204" pitchFamily="50" charset="-128"/>
              <a:ea typeface="メイリオ" panose="020B0604030504040204" pitchFamily="50" charset="-128"/>
            </a:endParaRPr>
          </a:p>
        </xdr:txBody>
      </xdr:sp>
      <xdr:sp macro="" textlink="$P$51">
        <xdr:nvSpPr>
          <xdr:cNvPr id="2126" name="テキスト ボックス 2125">
            <a:extLst>
              <a:ext uri="{FF2B5EF4-FFF2-40B4-BE49-F238E27FC236}">
                <a16:creationId xmlns:a16="http://schemas.microsoft.com/office/drawing/2014/main" id="{00000000-0008-0000-0100-00004E080000}"/>
              </a:ext>
            </a:extLst>
          </xdr:cNvPr>
          <xdr:cNvSpPr txBox="1"/>
        </xdr:nvSpPr>
        <xdr:spPr>
          <a:xfrm>
            <a:off x="7634147" y="6848805"/>
            <a:ext cx="3418807" cy="1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035C4F74-6131-4FF6-8FF9-816DED0C9C4D}" type="TxLink">
              <a:rPr kumimoji="1" lang="ja-JP" altLang="en-US" sz="1800" b="1" i="0" u="none" strike="noStrike">
                <a:ln w="5080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ln w="5080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P$52">
        <xdr:nvSpPr>
          <xdr:cNvPr id="2134" name="テキスト ボックス 2133">
            <a:extLst>
              <a:ext uri="{FF2B5EF4-FFF2-40B4-BE49-F238E27FC236}">
                <a16:creationId xmlns:a16="http://schemas.microsoft.com/office/drawing/2014/main" id="{00000000-0008-0000-0100-000056080000}"/>
              </a:ext>
            </a:extLst>
          </xdr:cNvPr>
          <xdr:cNvSpPr txBox="1"/>
        </xdr:nvSpPr>
        <xdr:spPr>
          <a:xfrm>
            <a:off x="7634145" y="6848805"/>
            <a:ext cx="3418807" cy="1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CFF3252F-52C9-407A-A7DB-8FDD9840BA67}" type="TxLink">
              <a:rPr kumimoji="1" lang="en-US" altLang="en-US" sz="1100" b="1" i="0" u="none" strike="noStrike">
                <a:ln w="5080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ln w="5080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P$44">
        <xdr:nvSpPr>
          <xdr:cNvPr id="2125" name="テキスト ボックス 2124">
            <a:extLst>
              <a:ext uri="{FF2B5EF4-FFF2-40B4-BE49-F238E27FC236}">
                <a16:creationId xmlns:a16="http://schemas.microsoft.com/office/drawing/2014/main" id="{00000000-0008-0000-0100-00004D080000}"/>
              </a:ext>
            </a:extLst>
          </xdr:cNvPr>
          <xdr:cNvSpPr txBox="1"/>
        </xdr:nvSpPr>
        <xdr:spPr>
          <a:xfrm>
            <a:off x="7634145" y="6518545"/>
            <a:ext cx="3418806" cy="277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54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0CE77DC7-78DF-4CA5-9ED3-46864AC8CD55}" type="TxLink">
              <a:rPr kumimoji="1" lang="ja-JP" altLang="en-US" sz="2300" b="1" i="0" u="none" strike="noStrike">
                <a:ln w="5080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300" b="1">
              <a:ln w="5080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P$45">
        <xdr:nvSpPr>
          <xdr:cNvPr id="2133" name="テキスト ボックス 2132">
            <a:extLst>
              <a:ext uri="{FF2B5EF4-FFF2-40B4-BE49-F238E27FC236}">
                <a16:creationId xmlns:a16="http://schemas.microsoft.com/office/drawing/2014/main" id="{00000000-0008-0000-0100-000055080000}"/>
              </a:ext>
            </a:extLst>
          </xdr:cNvPr>
          <xdr:cNvSpPr txBox="1"/>
        </xdr:nvSpPr>
        <xdr:spPr>
          <a:xfrm>
            <a:off x="7634145" y="6518545"/>
            <a:ext cx="3418807" cy="277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07086054-8446-475A-BF89-8A65E44A0932}" type="TxLink">
              <a:rPr kumimoji="1" lang="en-US" altLang="en-US" sz="1100" b="1" i="0" u="none" strike="noStrike">
                <a:ln w="5080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400" b="1">
              <a:ln w="5080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W$49">
        <xdr:nvSpPr>
          <xdr:cNvPr id="2119" name="テキスト ボックス 2118">
            <a:extLst>
              <a:ext uri="{FF2B5EF4-FFF2-40B4-BE49-F238E27FC236}">
                <a16:creationId xmlns:a16="http://schemas.microsoft.com/office/drawing/2014/main" id="{00000000-0008-0000-0100-000047080000}"/>
              </a:ext>
            </a:extLst>
          </xdr:cNvPr>
          <xdr:cNvSpPr txBox="1"/>
        </xdr:nvSpPr>
        <xdr:spPr>
          <a:xfrm>
            <a:off x="8207723" y="5116529"/>
            <a:ext cx="2715768" cy="397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7369A3A8-F6D9-450B-B7CD-0B160FF63B59}" type="TxLink">
              <a:rPr lang="en-US" altLang="en-US" sz="1100" b="1" i="0" u="none" strike="noStrike">
                <a:ln w="76200">
                  <a:solidFill>
                    <a:schemeClr val="bg1"/>
                  </a:solidFill>
                </a:ln>
                <a:solidFill>
                  <a:srgbClr val="000000"/>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400" b="1" i="0">
              <a:ln w="76200">
                <a:solidFill>
                  <a:schemeClr val="bg1"/>
                </a:solidFill>
              </a:ln>
              <a:solidFill>
                <a:schemeClr val="accent1">
                  <a:lumMod val="75000"/>
                </a:schemeClr>
              </a:solidFill>
              <a:effectLst/>
              <a:latin typeface="+mn-ea"/>
              <a:ea typeface="+mn-ea"/>
            </a:endParaRPr>
          </a:p>
        </xdr:txBody>
      </xdr:sp>
      <xdr:sp macro="" textlink="$W$45">
        <xdr:nvSpPr>
          <xdr:cNvPr id="2153" name="テキスト ボックス 2152">
            <a:extLst>
              <a:ext uri="{FF2B5EF4-FFF2-40B4-BE49-F238E27FC236}">
                <a16:creationId xmlns:a16="http://schemas.microsoft.com/office/drawing/2014/main" id="{00000000-0008-0000-0100-000069080000}"/>
              </a:ext>
            </a:extLst>
          </xdr:cNvPr>
          <xdr:cNvSpPr txBox="1"/>
        </xdr:nvSpPr>
        <xdr:spPr>
          <a:xfrm>
            <a:off x="9390357" y="4569387"/>
            <a:ext cx="387967" cy="40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28E825D4-CB78-4D7F-B3C7-6F681CB9297B}" type="TxLink">
              <a:rPr lang="en-US" altLang="en-US" sz="3800" b="1" i="0" u="none" strike="noStrike">
                <a:ln w="76200">
                  <a:solidFill>
                    <a:schemeClr val="bg1"/>
                  </a:solidFill>
                </a:ln>
                <a:solidFill>
                  <a:srgbClr val="000000"/>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800" b="1" i="0">
              <a:ln w="76200">
                <a:solidFill>
                  <a:schemeClr val="bg1"/>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W$44">
        <xdr:nvSpPr>
          <xdr:cNvPr id="2152" name="テキスト ボックス 2151">
            <a:extLst>
              <a:ext uri="{FF2B5EF4-FFF2-40B4-BE49-F238E27FC236}">
                <a16:creationId xmlns:a16="http://schemas.microsoft.com/office/drawing/2014/main" id="{00000000-0008-0000-0100-000068080000}"/>
              </a:ext>
            </a:extLst>
          </xdr:cNvPr>
          <xdr:cNvSpPr txBox="1"/>
        </xdr:nvSpPr>
        <xdr:spPr>
          <a:xfrm>
            <a:off x="8489901" y="4569387"/>
            <a:ext cx="387967" cy="40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B6753C4E-7743-4911-BC29-20C49B1462C6}" type="TxLink">
              <a:rPr lang="en-US" altLang="en-US" sz="3800" b="1" i="0" u="none" strike="noStrike">
                <a:ln w="76200">
                  <a:solidFill>
                    <a:schemeClr val="bg1"/>
                  </a:solidFill>
                </a:ln>
                <a:solidFill>
                  <a:srgbClr val="000000"/>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800" b="1" i="0">
              <a:ln w="76200">
                <a:solidFill>
                  <a:schemeClr val="bg1"/>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W$42">
        <xdr:nvSpPr>
          <xdr:cNvPr id="2116" name="テキスト ボックス 2115">
            <a:extLst>
              <a:ext uri="{FF2B5EF4-FFF2-40B4-BE49-F238E27FC236}">
                <a16:creationId xmlns:a16="http://schemas.microsoft.com/office/drawing/2014/main" id="{00000000-0008-0000-0100-000044080000}"/>
              </a:ext>
            </a:extLst>
          </xdr:cNvPr>
          <xdr:cNvSpPr txBox="1"/>
        </xdr:nvSpPr>
        <xdr:spPr>
          <a:xfrm>
            <a:off x="7581886" y="4569387"/>
            <a:ext cx="387967" cy="40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1174B4C5-0063-46FF-BC27-98E1C1E5D3AC}" type="TxLink">
              <a:rPr lang="en-US" altLang="en-US" sz="3800" b="1" i="0" u="none" strike="noStrike">
                <a:ln w="76200">
                  <a:solidFill>
                    <a:schemeClr val="bg1"/>
                  </a:solidFill>
                </a:ln>
                <a:solidFill>
                  <a:srgbClr val="000000"/>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800" b="1" i="0">
              <a:ln w="76200">
                <a:solidFill>
                  <a:schemeClr val="bg1"/>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W$47">
        <xdr:nvSpPr>
          <xdr:cNvPr id="2118" name="テキスト ボックス 2117">
            <a:extLst>
              <a:ext uri="{FF2B5EF4-FFF2-40B4-BE49-F238E27FC236}">
                <a16:creationId xmlns:a16="http://schemas.microsoft.com/office/drawing/2014/main" id="{00000000-0008-0000-0100-000046080000}"/>
              </a:ext>
            </a:extLst>
          </xdr:cNvPr>
          <xdr:cNvSpPr txBox="1"/>
        </xdr:nvSpPr>
        <xdr:spPr>
          <a:xfrm>
            <a:off x="9390357" y="4569387"/>
            <a:ext cx="387967" cy="40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3B3E9C54-FCC7-4C75-8D98-55AE834853E7}" type="TxLink">
              <a:rPr lang="en-US" altLang="en-US" sz="1100" b="1" i="0" u="none" strike="noStrike">
                <a:ln w="76200">
                  <a:solidFill>
                    <a:schemeClr val="bg1"/>
                  </a:solidFill>
                </a:ln>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800" b="1" i="0">
              <a:ln w="76200">
                <a:solidFill>
                  <a:schemeClr val="bg1"/>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W$46">
        <xdr:nvSpPr>
          <xdr:cNvPr id="2117" name="テキスト ボックス 2116">
            <a:extLst>
              <a:ext uri="{FF2B5EF4-FFF2-40B4-BE49-F238E27FC236}">
                <a16:creationId xmlns:a16="http://schemas.microsoft.com/office/drawing/2014/main" id="{00000000-0008-0000-0100-000045080000}"/>
              </a:ext>
            </a:extLst>
          </xdr:cNvPr>
          <xdr:cNvSpPr txBox="1"/>
        </xdr:nvSpPr>
        <xdr:spPr>
          <a:xfrm>
            <a:off x="8489901" y="4569387"/>
            <a:ext cx="387967" cy="40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71FF9133-9D18-43FC-833D-55AFA0F6E6E7}" type="TxLink">
              <a:rPr lang="en-US" altLang="en-US" sz="1100" b="1" i="0" u="none" strike="noStrike">
                <a:ln w="76200">
                  <a:solidFill>
                    <a:schemeClr val="bg1"/>
                  </a:solidFill>
                </a:ln>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800" b="1" i="0">
              <a:ln w="76200">
                <a:solidFill>
                  <a:schemeClr val="bg1"/>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W$43">
        <xdr:nvSpPr>
          <xdr:cNvPr id="2151" name="テキスト ボックス 2150">
            <a:extLst>
              <a:ext uri="{FF2B5EF4-FFF2-40B4-BE49-F238E27FC236}">
                <a16:creationId xmlns:a16="http://schemas.microsoft.com/office/drawing/2014/main" id="{00000000-0008-0000-0100-000067080000}"/>
              </a:ext>
            </a:extLst>
          </xdr:cNvPr>
          <xdr:cNvSpPr txBox="1"/>
        </xdr:nvSpPr>
        <xdr:spPr>
          <a:xfrm>
            <a:off x="7581886" y="4569387"/>
            <a:ext cx="387967" cy="40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C3BC9CEE-A9C5-4273-A206-87EE06C91A18}" type="TxLink">
              <a:rPr lang="en-US" altLang="en-US" sz="1100" b="1" i="0" u="none" strike="noStrike">
                <a:ln w="76200">
                  <a:solidFill>
                    <a:schemeClr val="bg1"/>
                  </a:solidFill>
                </a:ln>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800" b="1" i="0">
              <a:ln w="76200">
                <a:solidFill>
                  <a:schemeClr val="bg1"/>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K$55">
        <xdr:nvSpPr>
          <xdr:cNvPr id="2114" name="テキスト ボックス 2113">
            <a:extLst>
              <a:ext uri="{FF2B5EF4-FFF2-40B4-BE49-F238E27FC236}">
                <a16:creationId xmlns:a16="http://schemas.microsoft.com/office/drawing/2014/main" id="{00000000-0008-0000-0100-000042080000}"/>
              </a:ext>
            </a:extLst>
          </xdr:cNvPr>
          <xdr:cNvSpPr txBox="1"/>
        </xdr:nvSpPr>
        <xdr:spPr>
          <a:xfrm>
            <a:off x="6640514" y="3582603"/>
            <a:ext cx="4391810" cy="61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108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38F4C64E-D3C0-4CAF-B126-6BDBB7C96687}" type="TxLink">
              <a:rPr lang="en-US" altLang="en-US" sz="5200" b="1" i="0" u="none" strike="noStrike">
                <a:ln w="76200">
                  <a:solidFill>
                    <a:schemeClr val="bg1"/>
                  </a:solidFill>
                </a:ln>
                <a:solidFill>
                  <a:srgbClr val="000000"/>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200" b="1">
              <a:ln w="76200">
                <a:solidFill>
                  <a:schemeClr val="bg1"/>
                </a:solidFill>
              </a:ln>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K$46">
        <xdr:nvSpPr>
          <xdr:cNvPr id="2115" name="テキスト ボックス 2114">
            <a:extLst>
              <a:ext uri="{FF2B5EF4-FFF2-40B4-BE49-F238E27FC236}">
                <a16:creationId xmlns:a16="http://schemas.microsoft.com/office/drawing/2014/main" id="{00000000-0008-0000-0100-000043080000}"/>
              </a:ext>
            </a:extLst>
          </xdr:cNvPr>
          <xdr:cNvSpPr txBox="1">
            <a:spLocks/>
          </xdr:cNvSpPr>
        </xdr:nvSpPr>
        <xdr:spPr>
          <a:xfrm>
            <a:off x="6640514" y="2831651"/>
            <a:ext cx="4391810" cy="613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108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F5E3B86D-819E-4487-94BA-870A5B6E92B2}" type="TxLink">
              <a:rPr lang="en-US" altLang="en-US" sz="5200" b="1" i="0" u="none" strike="noStrike">
                <a:ln w="76200">
                  <a:solidFill>
                    <a:schemeClr val="bg1"/>
                  </a:solidFill>
                </a:ln>
                <a:solidFill>
                  <a:srgbClr val="000000"/>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200" b="1">
              <a:ln w="76200">
                <a:solidFill>
                  <a:schemeClr val="bg1"/>
                </a:solidFill>
              </a:ln>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K$56">
        <xdr:nvSpPr>
          <xdr:cNvPr id="2121" name="テキスト ボックス 2120">
            <a:extLst>
              <a:ext uri="{FF2B5EF4-FFF2-40B4-BE49-F238E27FC236}">
                <a16:creationId xmlns:a16="http://schemas.microsoft.com/office/drawing/2014/main" id="{00000000-0008-0000-0100-000049080000}"/>
              </a:ext>
            </a:extLst>
          </xdr:cNvPr>
          <xdr:cNvSpPr txBox="1"/>
        </xdr:nvSpPr>
        <xdr:spPr>
          <a:xfrm>
            <a:off x="6640514" y="3582604"/>
            <a:ext cx="4391810" cy="61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90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23997B75-DF68-4EE9-8643-E609056C901C}" type="TxLink">
              <a:rPr lang="en-US" altLang="en-US" sz="1100" b="1" i="0" u="none" strike="noStrike">
                <a:ln w="76200">
                  <a:solidFill>
                    <a:schemeClr val="bg1"/>
                  </a:solidFill>
                </a:ln>
                <a:solidFill>
                  <a:srgbClr val="000000"/>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400" b="1">
              <a:ln w="76200">
                <a:solidFill>
                  <a:schemeClr val="bg1"/>
                </a:solidFill>
              </a:ln>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K$47">
        <xdr:nvSpPr>
          <xdr:cNvPr id="2122" name="テキスト ボックス 2121">
            <a:extLst>
              <a:ext uri="{FF2B5EF4-FFF2-40B4-BE49-F238E27FC236}">
                <a16:creationId xmlns:a16="http://schemas.microsoft.com/office/drawing/2014/main" id="{00000000-0008-0000-0100-00004A080000}"/>
              </a:ext>
            </a:extLst>
          </xdr:cNvPr>
          <xdr:cNvSpPr txBox="1">
            <a:spLocks/>
          </xdr:cNvSpPr>
        </xdr:nvSpPr>
        <xdr:spPr>
          <a:xfrm>
            <a:off x="6640514" y="2831651"/>
            <a:ext cx="4391810" cy="613971"/>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90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AA284C67-546D-4E51-8A50-3554F5017640}" type="TxLink">
              <a:rPr lang="ja-JP" altLang="en-US" sz="1100" b="1" i="0" u="none" strike="noStrike">
                <a:ln w="76200">
                  <a:solidFill>
                    <a:schemeClr val="bg1"/>
                  </a:solidFill>
                </a:ln>
                <a:solidFill>
                  <a:srgbClr val="000000"/>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400" b="1">
              <a:ln w="76200">
                <a:solidFill>
                  <a:schemeClr val="bg1"/>
                </a:solidFill>
              </a:ln>
              <a:solidFill>
                <a:schemeClr val="accent1">
                  <a:lumMod val="75000"/>
                </a:schemeClr>
              </a:solidFill>
              <a:effectLst/>
              <a:latin typeface="メイリオ" panose="020B0604030504040204" pitchFamily="50" charset="-128"/>
              <a:ea typeface="メイリオ" panose="020B0604030504040204" pitchFamily="50" charset="-128"/>
            </a:endParaRPr>
          </a:p>
        </xdr:txBody>
      </xdr:sp>
    </xdr:grpSp>
    <xdr:clientData/>
  </xdr:twoCellAnchor>
  <xdr:twoCellAnchor editAs="absolute">
    <xdr:from>
      <xdr:col>10</xdr:col>
      <xdr:colOff>361165</xdr:colOff>
      <xdr:row>11</xdr:row>
      <xdr:rowOff>38710</xdr:rowOff>
    </xdr:from>
    <xdr:to>
      <xdr:col>16</xdr:col>
      <xdr:colOff>455031</xdr:colOff>
      <xdr:row>28</xdr:row>
      <xdr:rowOff>155417</xdr:rowOff>
    </xdr:to>
    <xdr:grpSp>
      <xdr:nvGrpSpPr>
        <xdr:cNvPr id="28" name="グループ化 27">
          <a:extLst>
            <a:ext uri="{FF2B5EF4-FFF2-40B4-BE49-F238E27FC236}">
              <a16:creationId xmlns:a16="http://schemas.microsoft.com/office/drawing/2014/main" id="{00000000-0008-0000-0100-00001C000000}"/>
            </a:ext>
          </a:extLst>
        </xdr:cNvPr>
        <xdr:cNvGrpSpPr>
          <a:grpSpLocks noChangeAspect="1"/>
        </xdr:cNvGrpSpPr>
      </xdr:nvGrpSpPr>
      <xdr:grpSpPr>
        <a:xfrm>
          <a:off x="6933415" y="2991460"/>
          <a:ext cx="4094366" cy="4680048"/>
          <a:chOff x="6640514" y="2831651"/>
          <a:chExt cx="4412439" cy="5170868"/>
        </a:xfrm>
      </xdr:grpSpPr>
      <xdr:sp macro="" textlink="$U$51">
        <xdr:nvSpPr>
          <xdr:cNvPr id="2449" name="テキスト ボックス 2448">
            <a:extLst>
              <a:ext uri="{FF2B5EF4-FFF2-40B4-BE49-F238E27FC236}">
                <a16:creationId xmlns:a16="http://schemas.microsoft.com/office/drawing/2014/main" id="{00000000-0008-0000-0100-000091090000}"/>
              </a:ext>
            </a:extLst>
          </xdr:cNvPr>
          <xdr:cNvSpPr txBox="1"/>
        </xdr:nvSpPr>
        <xdr:spPr>
          <a:xfrm>
            <a:off x="9317953" y="7870466"/>
            <a:ext cx="1227741" cy="1320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C35A816B-E5E8-4074-B25E-36C7F3984B7E}" type="TxLink">
              <a:rPr kumimoji="1" lang="en-US" altLang="en-US" sz="1600" b="1" i="0" u="none" strike="noStrike">
                <a:solidFill>
                  <a:srgbClr val="000000"/>
                </a:solidFill>
                <a:effectLst/>
                <a:latin typeface="ＭＳ Ｐゴシック"/>
                <a:ea typeface="ＭＳ Ｐゴシック"/>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600" b="1">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sp macro="" textlink="$R$57">
        <xdr:nvSpPr>
          <xdr:cNvPr id="2451" name="テキスト ボックス 2450">
            <a:extLst>
              <a:ext uri="{FF2B5EF4-FFF2-40B4-BE49-F238E27FC236}">
                <a16:creationId xmlns:a16="http://schemas.microsoft.com/office/drawing/2014/main" id="{00000000-0008-0000-0100-000093090000}"/>
              </a:ext>
            </a:extLst>
          </xdr:cNvPr>
          <xdr:cNvSpPr txBox="1"/>
        </xdr:nvSpPr>
        <xdr:spPr>
          <a:xfrm>
            <a:off x="7634145" y="7369264"/>
            <a:ext cx="2948548" cy="32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AF9FD094-8A93-4722-A029-E8C2A09CAF8E}" type="TxLink">
              <a:rPr kumimoji="1" lang="en-US" altLang="en-US" sz="2600" b="1" i="0" u="none" strike="noStrike">
                <a:solidFill>
                  <a:sysClr val="windowText" lastClr="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6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R$58">
        <xdr:nvSpPr>
          <xdr:cNvPr id="2452" name="テキスト ボックス 2451">
            <a:extLst>
              <a:ext uri="{FF2B5EF4-FFF2-40B4-BE49-F238E27FC236}">
                <a16:creationId xmlns:a16="http://schemas.microsoft.com/office/drawing/2014/main" id="{00000000-0008-0000-0100-000094090000}"/>
              </a:ext>
            </a:extLst>
          </xdr:cNvPr>
          <xdr:cNvSpPr txBox="1"/>
        </xdr:nvSpPr>
        <xdr:spPr>
          <a:xfrm>
            <a:off x="7634145" y="7369264"/>
            <a:ext cx="2948548" cy="32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F9A073CB-CEF4-4D15-99DA-543E178CC9C1}" type="TxLink">
              <a:rPr kumimoji="1" lang="en-US"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R$51">
        <xdr:nvSpPr>
          <xdr:cNvPr id="2453" name="テキスト ボックス 2452">
            <a:extLst>
              <a:ext uri="{FF2B5EF4-FFF2-40B4-BE49-F238E27FC236}">
                <a16:creationId xmlns:a16="http://schemas.microsoft.com/office/drawing/2014/main" id="{00000000-0008-0000-0100-000095090000}"/>
              </a:ext>
            </a:extLst>
          </xdr:cNvPr>
          <xdr:cNvSpPr txBox="1"/>
        </xdr:nvSpPr>
        <xdr:spPr>
          <a:xfrm>
            <a:off x="7634145" y="7620989"/>
            <a:ext cx="2948548" cy="1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D2F5DD5C-F7E7-4D2A-9CB0-8A24130BEF2C}" type="TxLink">
              <a:rPr kumimoji="1" lang="ja-JP" altLang="en-US" sz="16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6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R$52">
        <xdr:nvSpPr>
          <xdr:cNvPr id="2454" name="テキスト ボックス 2453">
            <a:extLst>
              <a:ext uri="{FF2B5EF4-FFF2-40B4-BE49-F238E27FC236}">
                <a16:creationId xmlns:a16="http://schemas.microsoft.com/office/drawing/2014/main" id="{00000000-0008-0000-0100-000096090000}"/>
              </a:ext>
            </a:extLst>
          </xdr:cNvPr>
          <xdr:cNvSpPr txBox="1"/>
        </xdr:nvSpPr>
        <xdr:spPr>
          <a:xfrm>
            <a:off x="7634145" y="7620989"/>
            <a:ext cx="2948548" cy="1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F1AD77D3-9751-4397-9AEC-4B12C80D5804}" type="TxLink">
              <a:rPr kumimoji="1" lang="en-US"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R$44">
        <xdr:nvSpPr>
          <xdr:cNvPr id="2455" name="テキスト ボックス 2454">
            <a:extLst>
              <a:ext uri="{FF2B5EF4-FFF2-40B4-BE49-F238E27FC236}">
                <a16:creationId xmlns:a16="http://schemas.microsoft.com/office/drawing/2014/main" id="{00000000-0008-0000-0100-000097090000}"/>
              </a:ext>
            </a:extLst>
          </xdr:cNvPr>
          <xdr:cNvSpPr txBox="1"/>
        </xdr:nvSpPr>
        <xdr:spPr>
          <a:xfrm>
            <a:off x="7634145" y="7307345"/>
            <a:ext cx="2948548" cy="2749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54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F95D9A5B-4D93-4DAD-9126-79EFFAB0DDCA}" type="TxLink">
              <a:rPr kumimoji="1" lang="ja-JP" altLang="en-US" sz="23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3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R$45">
        <xdr:nvSpPr>
          <xdr:cNvPr id="2456" name="テキスト ボックス 2455">
            <a:extLst>
              <a:ext uri="{FF2B5EF4-FFF2-40B4-BE49-F238E27FC236}">
                <a16:creationId xmlns:a16="http://schemas.microsoft.com/office/drawing/2014/main" id="{00000000-0008-0000-0100-000098090000}"/>
              </a:ext>
            </a:extLst>
          </xdr:cNvPr>
          <xdr:cNvSpPr txBox="1"/>
        </xdr:nvSpPr>
        <xdr:spPr>
          <a:xfrm>
            <a:off x="7634145" y="7307345"/>
            <a:ext cx="2948548" cy="2749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06D70D39-1D61-4667-83D1-FDBD162962B8}" type="TxLink">
              <a:rPr kumimoji="1" lang="en-US" altLang="en-US" sz="24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4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U$50">
        <xdr:nvSpPr>
          <xdr:cNvPr id="2457" name="テキスト ボックス 2456">
            <a:extLst>
              <a:ext uri="{FF2B5EF4-FFF2-40B4-BE49-F238E27FC236}">
                <a16:creationId xmlns:a16="http://schemas.microsoft.com/office/drawing/2014/main" id="{00000000-0008-0000-0100-000099090000}"/>
              </a:ext>
            </a:extLst>
          </xdr:cNvPr>
          <xdr:cNvSpPr txBox="1"/>
        </xdr:nvSpPr>
        <xdr:spPr>
          <a:xfrm>
            <a:off x="9823304" y="7094837"/>
            <a:ext cx="1227741" cy="1320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0F39BFB4-94C1-4939-93BE-A1BA03B9B114}" type="TxLink">
              <a:rPr kumimoji="1" lang="en-US" altLang="en-US" sz="1600" b="1" i="0" u="none" strike="noStrike">
                <a:solidFill>
                  <a:srgbClr val="000000"/>
                </a:solidFill>
                <a:effectLst/>
                <a:latin typeface="ＭＳ Ｐゴシック"/>
                <a:ea typeface="ＭＳ Ｐゴシック"/>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600" b="1">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sp macro="" textlink="$O$57">
        <xdr:nvSpPr>
          <xdr:cNvPr id="2458" name="テキスト ボックス 2457">
            <a:extLst>
              <a:ext uri="{FF2B5EF4-FFF2-40B4-BE49-F238E27FC236}">
                <a16:creationId xmlns:a16="http://schemas.microsoft.com/office/drawing/2014/main" id="{00000000-0008-0000-0100-00009A090000}"/>
              </a:ext>
            </a:extLst>
          </xdr:cNvPr>
          <xdr:cNvSpPr txBox="1"/>
        </xdr:nvSpPr>
        <xdr:spPr>
          <a:xfrm>
            <a:off x="7634145" y="6599901"/>
            <a:ext cx="3418806" cy="323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1837120A-07CA-4CB1-A762-76CFE1F45A25}" type="TxLink">
              <a:rPr kumimoji="1" lang="en-US" altLang="en-US" sz="26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6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O$58">
        <xdr:nvSpPr>
          <xdr:cNvPr id="2459" name="テキスト ボックス 2458">
            <a:extLst>
              <a:ext uri="{FF2B5EF4-FFF2-40B4-BE49-F238E27FC236}">
                <a16:creationId xmlns:a16="http://schemas.microsoft.com/office/drawing/2014/main" id="{00000000-0008-0000-0100-00009B090000}"/>
              </a:ext>
            </a:extLst>
          </xdr:cNvPr>
          <xdr:cNvSpPr txBox="1"/>
        </xdr:nvSpPr>
        <xdr:spPr>
          <a:xfrm>
            <a:off x="7634145" y="6599901"/>
            <a:ext cx="3418806" cy="323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C2E0956C-7FCC-4979-8AA9-974DD02F9D69}" type="TxLink">
              <a:rPr kumimoji="1" lang="en-US"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chemeClr val="bg1"/>
              </a:solidFill>
              <a:effectLst/>
              <a:latin typeface="メイリオ" panose="020B0604030504040204" pitchFamily="50" charset="-128"/>
              <a:ea typeface="メイリオ" panose="020B0604030504040204" pitchFamily="50" charset="-128"/>
            </a:endParaRPr>
          </a:p>
        </xdr:txBody>
      </xdr:sp>
      <xdr:sp macro="" textlink="$O$51">
        <xdr:nvSpPr>
          <xdr:cNvPr id="2460" name="テキスト ボックス 2459">
            <a:extLst>
              <a:ext uri="{FF2B5EF4-FFF2-40B4-BE49-F238E27FC236}">
                <a16:creationId xmlns:a16="http://schemas.microsoft.com/office/drawing/2014/main" id="{00000000-0008-0000-0100-00009C090000}"/>
              </a:ext>
            </a:extLst>
          </xdr:cNvPr>
          <xdr:cNvSpPr txBox="1"/>
        </xdr:nvSpPr>
        <xdr:spPr>
          <a:xfrm>
            <a:off x="7634147" y="6848805"/>
            <a:ext cx="3418806" cy="1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254E2B74-483E-4599-84BC-8AFB723D6754}" type="TxLink">
              <a:rPr kumimoji="1" lang="en-US"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O$52">
        <xdr:nvSpPr>
          <xdr:cNvPr id="2461" name="テキスト ボックス 2460">
            <a:extLst>
              <a:ext uri="{FF2B5EF4-FFF2-40B4-BE49-F238E27FC236}">
                <a16:creationId xmlns:a16="http://schemas.microsoft.com/office/drawing/2014/main" id="{00000000-0008-0000-0100-00009D090000}"/>
              </a:ext>
            </a:extLst>
          </xdr:cNvPr>
          <xdr:cNvSpPr txBox="1"/>
        </xdr:nvSpPr>
        <xdr:spPr>
          <a:xfrm>
            <a:off x="7634145" y="6848805"/>
            <a:ext cx="3418806" cy="1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EF4CC5E8-3C90-469B-9BBF-45D2CFD5E7BA}" type="TxLink">
              <a:rPr kumimoji="1" lang="ja-JP"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O$44">
        <xdr:nvSpPr>
          <xdr:cNvPr id="2462" name="テキスト ボックス 2461">
            <a:extLst>
              <a:ext uri="{FF2B5EF4-FFF2-40B4-BE49-F238E27FC236}">
                <a16:creationId xmlns:a16="http://schemas.microsoft.com/office/drawing/2014/main" id="{00000000-0008-0000-0100-00009E090000}"/>
              </a:ext>
            </a:extLst>
          </xdr:cNvPr>
          <xdr:cNvSpPr txBox="1"/>
        </xdr:nvSpPr>
        <xdr:spPr>
          <a:xfrm>
            <a:off x="7634145" y="6518543"/>
            <a:ext cx="3418806" cy="277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54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FE23D74D-04F6-4FB1-BB75-C6BB9E523E4E}" type="TxLink">
              <a:rPr kumimoji="1" lang="ja-JP" altLang="en-US" sz="23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3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O$45">
        <xdr:nvSpPr>
          <xdr:cNvPr id="2463" name="テキスト ボックス 2462">
            <a:extLst>
              <a:ext uri="{FF2B5EF4-FFF2-40B4-BE49-F238E27FC236}">
                <a16:creationId xmlns:a16="http://schemas.microsoft.com/office/drawing/2014/main" id="{00000000-0008-0000-0100-00009F090000}"/>
              </a:ext>
            </a:extLst>
          </xdr:cNvPr>
          <xdr:cNvSpPr txBox="1"/>
        </xdr:nvSpPr>
        <xdr:spPr>
          <a:xfrm>
            <a:off x="7634145" y="6518544"/>
            <a:ext cx="3418806" cy="277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19AF8438-BE0A-4637-BDA7-AF2EA0BC25CD}"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4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M$51">
        <xdr:nvSpPr>
          <xdr:cNvPr id="2464" name="テキスト ボックス 2463">
            <a:extLst>
              <a:ext uri="{FF2B5EF4-FFF2-40B4-BE49-F238E27FC236}">
                <a16:creationId xmlns:a16="http://schemas.microsoft.com/office/drawing/2014/main" id="{00000000-0008-0000-0100-0000A0090000}"/>
              </a:ext>
            </a:extLst>
          </xdr:cNvPr>
          <xdr:cNvSpPr txBox="1"/>
        </xdr:nvSpPr>
        <xdr:spPr>
          <a:xfrm>
            <a:off x="6773320" y="5930598"/>
            <a:ext cx="4138724" cy="338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90000" bIns="3600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D98EC447-B268-4B44-BBD9-1A80AAFB4ED8}" type="TxLink">
              <a:rPr kumimoji="1" lang="en-US" altLang="en-US" sz="25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500" b="1">
              <a:solidFill>
                <a:schemeClr val="bg1"/>
              </a:solidFill>
              <a:effectLst/>
              <a:latin typeface="メイリオ" panose="020B0604030504040204" pitchFamily="50" charset="-128"/>
              <a:ea typeface="メイリオ" panose="020B0604030504040204" pitchFamily="50" charset="-128"/>
            </a:endParaRPr>
          </a:p>
        </xdr:txBody>
      </xdr:sp>
      <xdr:sp macro="" textlink="$M$52">
        <xdr:nvSpPr>
          <xdr:cNvPr id="2465" name="テキスト ボックス 2464">
            <a:extLst>
              <a:ext uri="{FF2B5EF4-FFF2-40B4-BE49-F238E27FC236}">
                <a16:creationId xmlns:a16="http://schemas.microsoft.com/office/drawing/2014/main" id="{00000000-0008-0000-0100-0000A1090000}"/>
              </a:ext>
            </a:extLst>
          </xdr:cNvPr>
          <xdr:cNvSpPr txBox="1"/>
        </xdr:nvSpPr>
        <xdr:spPr>
          <a:xfrm>
            <a:off x="6773320" y="5930598"/>
            <a:ext cx="4138724" cy="338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85978E92-15ED-401B-9992-D81C423C44DB}" type="TxLink">
              <a:rPr kumimoji="1" lang="en-US" altLang="en-US" sz="25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500" b="1" i="1">
              <a:solidFill>
                <a:schemeClr val="bg1"/>
              </a:solidFill>
              <a:effectLst/>
              <a:latin typeface="メイリオ" panose="020B0604030504040204" pitchFamily="50" charset="-128"/>
              <a:ea typeface="メイリオ" panose="020B0604030504040204" pitchFamily="50" charset="-128"/>
            </a:endParaRPr>
          </a:p>
        </xdr:txBody>
      </xdr:sp>
      <xdr:sp macro="" textlink="$M$47">
        <xdr:nvSpPr>
          <xdr:cNvPr id="2466" name="テキスト ボックス 2465">
            <a:extLst>
              <a:ext uri="{FF2B5EF4-FFF2-40B4-BE49-F238E27FC236}">
                <a16:creationId xmlns:a16="http://schemas.microsoft.com/office/drawing/2014/main" id="{00000000-0008-0000-0100-0000A2090000}"/>
              </a:ext>
            </a:extLst>
          </xdr:cNvPr>
          <xdr:cNvSpPr txBox="1"/>
        </xdr:nvSpPr>
        <xdr:spPr>
          <a:xfrm>
            <a:off x="6773320" y="6105689"/>
            <a:ext cx="4138724" cy="25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8B62AF0D-B942-4FFE-80A4-7BBC4140EB88}" type="TxLink">
              <a:rPr kumimoji="1" lang="ja-JP" altLang="en-US" sz="20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M$48">
        <xdr:nvSpPr>
          <xdr:cNvPr id="2467" name="テキスト ボックス 2466">
            <a:extLst>
              <a:ext uri="{FF2B5EF4-FFF2-40B4-BE49-F238E27FC236}">
                <a16:creationId xmlns:a16="http://schemas.microsoft.com/office/drawing/2014/main" id="{00000000-0008-0000-0100-0000A3090000}"/>
              </a:ext>
            </a:extLst>
          </xdr:cNvPr>
          <xdr:cNvSpPr txBox="1"/>
        </xdr:nvSpPr>
        <xdr:spPr>
          <a:xfrm>
            <a:off x="6773320" y="6105689"/>
            <a:ext cx="4138724" cy="25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9A126485-4FA1-456E-9E99-6E02E5479D8E}" type="TxLink">
              <a:rPr kumimoji="1" lang="en-US" altLang="en-US" sz="11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M$42">
        <xdr:nvSpPr>
          <xdr:cNvPr id="2468" name="テキスト ボックス 2467">
            <a:extLst>
              <a:ext uri="{FF2B5EF4-FFF2-40B4-BE49-F238E27FC236}">
                <a16:creationId xmlns:a16="http://schemas.microsoft.com/office/drawing/2014/main" id="{00000000-0008-0000-0100-0000A4090000}"/>
              </a:ext>
            </a:extLst>
          </xdr:cNvPr>
          <xdr:cNvSpPr txBox="1"/>
        </xdr:nvSpPr>
        <xdr:spPr>
          <a:xfrm>
            <a:off x="6773320" y="5817141"/>
            <a:ext cx="4138724" cy="25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59EA8C6A-232D-4BA0-A861-CE1B7C35BB40}" type="TxLink">
              <a:rPr kumimoji="1" lang="ja-JP" altLang="en-US" sz="20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M$43">
        <xdr:nvSpPr>
          <xdr:cNvPr id="2469" name="テキスト ボックス 2468">
            <a:extLst>
              <a:ext uri="{FF2B5EF4-FFF2-40B4-BE49-F238E27FC236}">
                <a16:creationId xmlns:a16="http://schemas.microsoft.com/office/drawing/2014/main" id="{00000000-0008-0000-0100-0000A5090000}"/>
              </a:ext>
            </a:extLst>
          </xdr:cNvPr>
          <xdr:cNvSpPr txBox="1"/>
        </xdr:nvSpPr>
        <xdr:spPr>
          <a:xfrm>
            <a:off x="6773320" y="5817141"/>
            <a:ext cx="4138724" cy="25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0B68A101-B236-4F73-AA1D-18C966794BE3}" type="TxLink">
              <a:rPr kumimoji="1" lang="en-US" altLang="en-US" sz="11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U$49">
        <xdr:nvSpPr>
          <xdr:cNvPr id="2470" name="テキスト ボックス 2469">
            <a:extLst>
              <a:ext uri="{FF2B5EF4-FFF2-40B4-BE49-F238E27FC236}">
                <a16:creationId xmlns:a16="http://schemas.microsoft.com/office/drawing/2014/main" id="{00000000-0008-0000-0100-0000A6090000}"/>
              </a:ext>
            </a:extLst>
          </xdr:cNvPr>
          <xdr:cNvSpPr txBox="1"/>
        </xdr:nvSpPr>
        <xdr:spPr>
          <a:xfrm>
            <a:off x="8207725" y="5116529"/>
            <a:ext cx="2715768" cy="397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6F2F136D-8601-416C-9A75-F786940A5295}" type="TxLink">
              <a:rPr lang="en-US" altLang="en-US" sz="1100" b="1" i="0" u="none" strike="noStrike">
                <a:ln w="6350">
                  <a:solidFill>
                    <a:schemeClr val="accent1">
                      <a:lumMod val="75000"/>
                    </a:schemeClr>
                  </a:solidFill>
                </a:ln>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8:00～17:00</a:t>
            </a:fld>
            <a:endParaRPr lang="ja-JP" altLang="ja-JP" sz="4400" b="1" i="0">
              <a:ln w="6350">
                <a:solidFill>
                  <a:schemeClr val="accent1">
                    <a:lumMod val="75000"/>
                  </a:schemeClr>
                </a:solidFill>
              </a:ln>
              <a:solidFill>
                <a:schemeClr val="accent1">
                  <a:lumMod val="75000"/>
                </a:schemeClr>
              </a:solidFill>
              <a:effectLst/>
              <a:latin typeface="+mn-ea"/>
              <a:ea typeface="+mn-ea"/>
            </a:endParaRPr>
          </a:p>
        </xdr:txBody>
      </xdr:sp>
      <xdr:sp macro="" textlink="$U$45">
        <xdr:nvSpPr>
          <xdr:cNvPr id="2474" name="テキスト ボックス 2473">
            <a:extLst>
              <a:ext uri="{FF2B5EF4-FFF2-40B4-BE49-F238E27FC236}">
                <a16:creationId xmlns:a16="http://schemas.microsoft.com/office/drawing/2014/main" id="{00000000-0008-0000-0100-0000AA090000}"/>
              </a:ext>
            </a:extLst>
          </xdr:cNvPr>
          <xdr:cNvSpPr txBox="1"/>
        </xdr:nvSpPr>
        <xdr:spPr>
          <a:xfrm>
            <a:off x="9385229" y="4574378"/>
            <a:ext cx="387967" cy="39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A860CC7B-1E3D-4D22-9FB0-73CD4A121162}" type="TxLink">
              <a:rPr lang="en-US" altLang="en-US" sz="3800" b="1" i="0" u="none" strike="noStrike">
                <a:ln w="6350">
                  <a:solidFill>
                    <a:schemeClr val="accent1">
                      <a:lumMod val="75000"/>
                    </a:schemeClr>
                  </a:solidFill>
                </a:ln>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2</a:t>
            </a:fld>
            <a:endParaRPr lang="ja-JP" altLang="ja-JP" sz="3800" b="1" i="0">
              <a:ln w="6350">
                <a:solidFill>
                  <a:schemeClr val="accent1">
                    <a:lumMod val="75000"/>
                  </a:schemeClr>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U$44">
        <xdr:nvSpPr>
          <xdr:cNvPr id="2479" name="テキスト ボックス 2478">
            <a:extLst>
              <a:ext uri="{FF2B5EF4-FFF2-40B4-BE49-F238E27FC236}">
                <a16:creationId xmlns:a16="http://schemas.microsoft.com/office/drawing/2014/main" id="{00000000-0008-0000-0100-0000AF090000}"/>
              </a:ext>
            </a:extLst>
          </xdr:cNvPr>
          <xdr:cNvSpPr txBox="1"/>
        </xdr:nvSpPr>
        <xdr:spPr>
          <a:xfrm>
            <a:off x="8491615" y="4574378"/>
            <a:ext cx="387967" cy="39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8F8B6EB5-AD38-4ED7-ACA2-CA5C5A3305B1}" type="TxLink">
              <a:rPr lang="en-US" altLang="en-US" sz="3800" b="1" i="0" u="none" strike="noStrike">
                <a:ln w="6350">
                  <a:solidFill>
                    <a:schemeClr val="accent1">
                      <a:lumMod val="75000"/>
                    </a:schemeClr>
                  </a:solidFill>
                </a:ln>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1</a:t>
            </a:fld>
            <a:endParaRPr lang="ja-JP" altLang="ja-JP" sz="3800" b="1" i="0">
              <a:ln w="6350">
                <a:solidFill>
                  <a:schemeClr val="accent1">
                    <a:lumMod val="75000"/>
                  </a:schemeClr>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U$42">
        <xdr:nvSpPr>
          <xdr:cNvPr id="2473" name="テキスト ボックス 2472">
            <a:extLst>
              <a:ext uri="{FF2B5EF4-FFF2-40B4-BE49-F238E27FC236}">
                <a16:creationId xmlns:a16="http://schemas.microsoft.com/office/drawing/2014/main" id="{00000000-0008-0000-0100-0000A9090000}"/>
              </a:ext>
            </a:extLst>
          </xdr:cNvPr>
          <xdr:cNvSpPr txBox="1"/>
        </xdr:nvSpPr>
        <xdr:spPr>
          <a:xfrm>
            <a:off x="7580176" y="4574378"/>
            <a:ext cx="387967" cy="39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30ED8422-0A49-486F-8F9D-BE8A12ED6D76}" type="TxLink">
              <a:rPr lang="en-US" altLang="en-US" sz="3800" b="1" i="0" u="none" strike="noStrike">
                <a:ln w="6350">
                  <a:solidFill>
                    <a:schemeClr val="accent1">
                      <a:lumMod val="75000"/>
                    </a:schemeClr>
                  </a:solidFill>
                </a:ln>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5</a:t>
            </a:fld>
            <a:endParaRPr lang="ja-JP" altLang="ja-JP" sz="3800" b="1" i="0">
              <a:ln w="6350">
                <a:solidFill>
                  <a:schemeClr val="accent1">
                    <a:lumMod val="75000"/>
                  </a:schemeClr>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U$47">
        <xdr:nvSpPr>
          <xdr:cNvPr id="2471" name="テキスト ボックス 2470">
            <a:extLst>
              <a:ext uri="{FF2B5EF4-FFF2-40B4-BE49-F238E27FC236}">
                <a16:creationId xmlns:a16="http://schemas.microsoft.com/office/drawing/2014/main" id="{00000000-0008-0000-0100-0000A7090000}"/>
              </a:ext>
            </a:extLst>
          </xdr:cNvPr>
          <xdr:cNvSpPr txBox="1"/>
        </xdr:nvSpPr>
        <xdr:spPr>
          <a:xfrm>
            <a:off x="9385229" y="4574378"/>
            <a:ext cx="387967" cy="39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CE6A0F62-A0E3-4A4C-B27C-C985F1B17839}" type="TxLink">
              <a:rPr lang="en-US" altLang="en-US" sz="4200" b="1" i="0" u="none" strike="noStrike">
                <a:ln w="6350">
                  <a:solidFill>
                    <a:schemeClr val="accent1">
                      <a:lumMod val="75000"/>
                    </a:schemeClr>
                  </a:solidFill>
                </a:ln>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200" b="1" i="0">
              <a:ln w="6350">
                <a:solidFill>
                  <a:schemeClr val="accent1">
                    <a:lumMod val="75000"/>
                  </a:schemeClr>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U$46">
        <xdr:nvSpPr>
          <xdr:cNvPr id="2472" name="テキスト ボックス 2471">
            <a:extLst>
              <a:ext uri="{FF2B5EF4-FFF2-40B4-BE49-F238E27FC236}">
                <a16:creationId xmlns:a16="http://schemas.microsoft.com/office/drawing/2014/main" id="{00000000-0008-0000-0100-0000A8090000}"/>
              </a:ext>
            </a:extLst>
          </xdr:cNvPr>
          <xdr:cNvSpPr txBox="1"/>
        </xdr:nvSpPr>
        <xdr:spPr>
          <a:xfrm>
            <a:off x="8491615" y="4574378"/>
            <a:ext cx="387967" cy="39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50A7A82C-3F8E-484D-93AE-C687AA176054}" type="TxLink">
              <a:rPr lang="en-US" altLang="en-US" sz="4200" b="1" i="0" u="none" strike="noStrike">
                <a:ln w="6350">
                  <a:solidFill>
                    <a:schemeClr val="accent1">
                      <a:lumMod val="75000"/>
                    </a:schemeClr>
                  </a:solidFill>
                </a:ln>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200" b="1" i="0">
              <a:ln w="6350">
                <a:solidFill>
                  <a:schemeClr val="accent1">
                    <a:lumMod val="75000"/>
                  </a:schemeClr>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U$43">
        <xdr:nvSpPr>
          <xdr:cNvPr id="2480" name="テキスト ボックス 2479">
            <a:extLst>
              <a:ext uri="{FF2B5EF4-FFF2-40B4-BE49-F238E27FC236}">
                <a16:creationId xmlns:a16="http://schemas.microsoft.com/office/drawing/2014/main" id="{00000000-0008-0000-0100-0000B0090000}"/>
              </a:ext>
            </a:extLst>
          </xdr:cNvPr>
          <xdr:cNvSpPr txBox="1"/>
        </xdr:nvSpPr>
        <xdr:spPr>
          <a:xfrm>
            <a:off x="7580176" y="4574378"/>
            <a:ext cx="387967" cy="39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46C60F23-413E-489F-95F6-49F970E00FFC}" type="TxLink">
              <a:rPr lang="en-US" altLang="en-US" sz="4200" b="1" i="0" u="none" strike="noStrike">
                <a:ln w="6350">
                  <a:solidFill>
                    <a:schemeClr val="accent1">
                      <a:lumMod val="75000"/>
                    </a:schemeClr>
                  </a:solidFill>
                </a:ln>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200" b="1" i="0">
              <a:ln w="6350">
                <a:solidFill>
                  <a:schemeClr val="accent1">
                    <a:lumMod val="75000"/>
                  </a:schemeClr>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K$51">
        <xdr:nvSpPr>
          <xdr:cNvPr id="2481" name="テキスト ボックス 2480">
            <a:extLst>
              <a:ext uri="{FF2B5EF4-FFF2-40B4-BE49-F238E27FC236}">
                <a16:creationId xmlns:a16="http://schemas.microsoft.com/office/drawing/2014/main" id="{00000000-0008-0000-0100-0000B1090000}"/>
              </a:ext>
            </a:extLst>
          </xdr:cNvPr>
          <xdr:cNvSpPr txBox="1"/>
        </xdr:nvSpPr>
        <xdr:spPr>
          <a:xfrm>
            <a:off x="6640514" y="3582604"/>
            <a:ext cx="4391810" cy="61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108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1133B5D9-549B-423C-AF16-953CAA750121}" type="TxLink">
              <a:rPr lang="ja-JP" altLang="en-US" sz="52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2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K$42">
        <xdr:nvSpPr>
          <xdr:cNvPr id="2482" name="テキスト ボックス 2481">
            <a:extLst>
              <a:ext uri="{FF2B5EF4-FFF2-40B4-BE49-F238E27FC236}">
                <a16:creationId xmlns:a16="http://schemas.microsoft.com/office/drawing/2014/main" id="{00000000-0008-0000-0100-0000B2090000}"/>
              </a:ext>
            </a:extLst>
          </xdr:cNvPr>
          <xdr:cNvSpPr txBox="1">
            <a:spLocks/>
          </xdr:cNvSpPr>
        </xdr:nvSpPr>
        <xdr:spPr>
          <a:xfrm>
            <a:off x="6640515" y="2831652"/>
            <a:ext cx="4391810" cy="613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108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6E5795A5-5C3F-4052-9317-53FEB1BA3E57}" type="TxLink">
              <a:rPr lang="ja-JP" altLang="en-US" sz="52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2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K$52">
        <xdr:nvSpPr>
          <xdr:cNvPr id="2483" name="テキスト ボックス 2482">
            <a:extLst>
              <a:ext uri="{FF2B5EF4-FFF2-40B4-BE49-F238E27FC236}">
                <a16:creationId xmlns:a16="http://schemas.microsoft.com/office/drawing/2014/main" id="{00000000-0008-0000-0100-0000B3090000}"/>
              </a:ext>
            </a:extLst>
          </xdr:cNvPr>
          <xdr:cNvSpPr txBox="1"/>
        </xdr:nvSpPr>
        <xdr:spPr>
          <a:xfrm>
            <a:off x="6640514" y="3582604"/>
            <a:ext cx="4391810" cy="61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90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437E35EB-40FF-4537-96E3-1202DEBC43E1}" type="TxLink">
              <a:rPr lang="en-US" altLang="en-US" sz="11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4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K$43">
        <xdr:nvSpPr>
          <xdr:cNvPr id="2484" name="テキスト ボックス 2483">
            <a:extLst>
              <a:ext uri="{FF2B5EF4-FFF2-40B4-BE49-F238E27FC236}">
                <a16:creationId xmlns:a16="http://schemas.microsoft.com/office/drawing/2014/main" id="{00000000-0008-0000-0100-0000B4090000}"/>
              </a:ext>
            </a:extLst>
          </xdr:cNvPr>
          <xdr:cNvSpPr txBox="1">
            <a:spLocks/>
          </xdr:cNvSpPr>
        </xdr:nvSpPr>
        <xdr:spPr>
          <a:xfrm>
            <a:off x="6640514" y="2831651"/>
            <a:ext cx="4391810" cy="613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90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14EEDAB1-7055-40E4-8B6B-3D09FD33575B}" type="TxLink">
              <a:rPr lang="ja-JP" altLang="en-US" sz="1100" b="1" i="0" u="none" strike="noStrike">
                <a:ln w="38100">
                  <a:noFill/>
                </a:ln>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400" b="1">
              <a:ln w="38100">
                <a:noFill/>
              </a:ln>
              <a:solidFill>
                <a:schemeClr val="accent1">
                  <a:lumMod val="75000"/>
                </a:schemeClr>
              </a:solidFill>
              <a:effectLst/>
              <a:latin typeface="メイリオ" panose="020B0604030504040204" pitchFamily="50" charset="-128"/>
              <a:ea typeface="メイリオ" panose="020B0604030504040204" pitchFamily="50" charset="-128"/>
            </a:endParaRPr>
          </a:p>
        </xdr:txBody>
      </xdr:sp>
    </xdr:grpSp>
    <xdr:clientData/>
  </xdr:twoCellAnchor>
  <xdr:twoCellAnchor editAs="absolute">
    <xdr:from>
      <xdr:col>10</xdr:col>
      <xdr:colOff>314533</xdr:colOff>
      <xdr:row>4</xdr:row>
      <xdr:rowOff>31438</xdr:rowOff>
    </xdr:from>
    <xdr:to>
      <xdr:col>19</xdr:col>
      <xdr:colOff>108047</xdr:colOff>
      <xdr:row>6</xdr:row>
      <xdr:rowOff>197828</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6886783" y="1105165"/>
          <a:ext cx="5794264" cy="703254"/>
          <a:chOff x="6981618" y="1374657"/>
          <a:chExt cx="5619957" cy="700082"/>
        </a:xfrm>
      </xdr:grpSpPr>
      <xdr:sp macro="" textlink="$G$29">
        <xdr:nvSpPr>
          <xdr:cNvPr id="6" name="テキスト ボックス 5">
            <a:extLst>
              <a:ext uri="{FF2B5EF4-FFF2-40B4-BE49-F238E27FC236}">
                <a16:creationId xmlns:a16="http://schemas.microsoft.com/office/drawing/2014/main" id="{00000000-0008-0000-0100-000006000000}"/>
              </a:ext>
            </a:extLst>
          </xdr:cNvPr>
          <xdr:cNvSpPr txBox="1"/>
        </xdr:nvSpPr>
        <xdr:spPr>
          <a:xfrm>
            <a:off x="6991350" y="1690360"/>
            <a:ext cx="5610225" cy="384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numCol="1" rtlCol="0" anchor="t" anchorCtr="0"/>
          <a:lstStyle/>
          <a:p>
            <a:fld id="{169B87CF-6D5D-43E3-A0E6-4496A39E5A00}" type="TxLink">
              <a:rPr kumimoji="1" lang="en-US" altLang="en-US" sz="1600" b="1" i="0" u="none" strike="noStrike">
                <a:solidFill>
                  <a:srgbClr val="000000"/>
                </a:solidFill>
                <a:latin typeface="HG丸ｺﾞｼｯｸM-PRO" panose="020F0600000000000000" pitchFamily="50" charset="-128"/>
                <a:ea typeface="HG丸ｺﾞｼｯｸM-PRO" panose="020F0600000000000000" pitchFamily="50" charset="-128"/>
              </a:rPr>
              <a:pPr/>
              <a:t> </a:t>
            </a:fld>
            <a:endParaRPr kumimoji="1" lang="en-US" altLang="ja-JP" sz="1600" b="1">
              <a:latin typeface="HG丸ｺﾞｼｯｸM-PRO" panose="020F0600000000000000" pitchFamily="50" charset="-128"/>
              <a:ea typeface="HG丸ｺﾞｼｯｸM-PRO" panose="020F0600000000000000" pitchFamily="50" charset="-128"/>
            </a:endParaRPr>
          </a:p>
        </xdr:txBody>
      </xdr:sp>
      <xdr:sp macro="" textlink="$D$29">
        <xdr:nvSpPr>
          <xdr:cNvPr id="5" name="テキスト ボックス 4">
            <a:extLst>
              <a:ext uri="{FF2B5EF4-FFF2-40B4-BE49-F238E27FC236}">
                <a16:creationId xmlns:a16="http://schemas.microsoft.com/office/drawing/2014/main" id="{00000000-0008-0000-0100-000005000000}"/>
              </a:ext>
            </a:extLst>
          </xdr:cNvPr>
          <xdr:cNvSpPr txBox="1"/>
        </xdr:nvSpPr>
        <xdr:spPr>
          <a:xfrm>
            <a:off x="10858500" y="1374657"/>
            <a:ext cx="17145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9C3F498F-33CD-4B82-94DD-19C503253647}" type="TxLink">
              <a:rPr kumimoji="1" lang="ja-JP" altLang="en-US" sz="1600" b="1" i="0" u="none" strike="noStrike">
                <a:solidFill>
                  <a:srgbClr val="000000"/>
                </a:solidFill>
                <a:latin typeface="HG丸ｺﾞｼｯｸM-PRO" panose="020F0600000000000000" pitchFamily="50" charset="-128"/>
                <a:ea typeface="HG丸ｺﾞｼｯｸM-PRO" panose="020F0600000000000000" pitchFamily="50" charset="-128"/>
              </a:rPr>
              <a:pPr/>
              <a:t> </a:t>
            </a:fld>
            <a:endParaRPr kumimoji="1" lang="ja-JP" altLang="en-US" sz="1600" b="1">
              <a:latin typeface="HG丸ｺﾞｼｯｸM-PRO" panose="020F0600000000000000" pitchFamily="50" charset="-128"/>
              <a:ea typeface="HG丸ｺﾞｼｯｸM-PRO" panose="020F0600000000000000" pitchFamily="50" charset="-128"/>
            </a:endParaRPr>
          </a:p>
        </xdr:txBody>
      </xdr:sp>
      <xdr:sp macro="" textlink="$B$29">
        <xdr:nvSpPr>
          <xdr:cNvPr id="4" name="テキスト ボックス 3">
            <a:extLst>
              <a:ext uri="{FF2B5EF4-FFF2-40B4-BE49-F238E27FC236}">
                <a16:creationId xmlns:a16="http://schemas.microsoft.com/office/drawing/2014/main" id="{00000000-0008-0000-0100-000004000000}"/>
              </a:ext>
            </a:extLst>
          </xdr:cNvPr>
          <xdr:cNvSpPr txBox="1"/>
        </xdr:nvSpPr>
        <xdr:spPr>
          <a:xfrm>
            <a:off x="6981618" y="1374657"/>
            <a:ext cx="3114882"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94BF7331-956C-4F74-9376-E905EDB1BFCB}" type="TxLink">
              <a:rPr kumimoji="1" lang="ja-JP" altLang="en-US" sz="1600" b="1" i="0" u="none" strike="noStrike">
                <a:solidFill>
                  <a:srgbClr val="000000"/>
                </a:solidFill>
                <a:latin typeface="HG丸ｺﾞｼｯｸM-PRO" panose="020F0600000000000000" pitchFamily="50" charset="-128"/>
                <a:ea typeface="HG丸ｺﾞｼｯｸM-PRO" panose="020F0600000000000000" pitchFamily="50" charset="-128"/>
              </a:rPr>
              <a:pPr/>
              <a:t> </a:t>
            </a:fld>
            <a:endParaRPr kumimoji="1" lang="ja-JP" altLang="en-US" sz="1600" b="1">
              <a:latin typeface="HG丸ｺﾞｼｯｸM-PRO" panose="020F0600000000000000" pitchFamily="50" charset="-128"/>
              <a:ea typeface="HG丸ｺﾞｼｯｸM-PRO" panose="020F0600000000000000" pitchFamily="50" charset="-128"/>
            </a:endParaRPr>
          </a:p>
        </xdr:txBody>
      </xdr:sp>
    </xdr:grpSp>
    <xdr:clientData/>
  </xdr:twoCellAnchor>
  <xdr:twoCellAnchor>
    <xdr:from>
      <xdr:col>10</xdr:col>
      <xdr:colOff>223665</xdr:colOff>
      <xdr:row>1</xdr:row>
      <xdr:rowOff>212881</xdr:rowOff>
    </xdr:from>
    <xdr:to>
      <xdr:col>19</xdr:col>
      <xdr:colOff>310861</xdr:colOff>
      <xdr:row>36</xdr:row>
      <xdr:rowOff>33112</xdr:rowOff>
    </xdr:to>
    <xdr:grpSp>
      <xdr:nvGrpSpPr>
        <xdr:cNvPr id="2272" name="グループ化 2271">
          <a:extLst>
            <a:ext uri="{FF2B5EF4-FFF2-40B4-BE49-F238E27FC236}">
              <a16:creationId xmlns:a16="http://schemas.microsoft.com/office/drawing/2014/main" id="{00000000-0008-0000-0100-0000E0080000}"/>
            </a:ext>
          </a:extLst>
        </xdr:cNvPr>
        <xdr:cNvGrpSpPr/>
      </xdr:nvGrpSpPr>
      <xdr:grpSpPr>
        <a:xfrm>
          <a:off x="6795915" y="481313"/>
          <a:ext cx="6087946" cy="9215344"/>
          <a:chOff x="6795915" y="481313"/>
          <a:chExt cx="6087946" cy="9215344"/>
        </a:xfrm>
      </xdr:grpSpPr>
      <xdr:sp macro="" textlink="">
        <xdr:nvSpPr>
          <xdr:cNvPr id="53" name="テキスト ボックス 52">
            <a:extLst>
              <a:ext uri="{FF2B5EF4-FFF2-40B4-BE49-F238E27FC236}">
                <a16:creationId xmlns:a16="http://schemas.microsoft.com/office/drawing/2014/main" id="{00000000-0008-0000-0100-000035000000}"/>
              </a:ext>
            </a:extLst>
          </xdr:cNvPr>
          <xdr:cNvSpPr txBox="1"/>
        </xdr:nvSpPr>
        <xdr:spPr>
          <a:xfrm>
            <a:off x="6795915" y="9461790"/>
            <a:ext cx="5204331" cy="23486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050" b="1" i="0" u="none" strike="noStrike">
                <a:solidFill>
                  <a:srgbClr val="FF0000"/>
                </a:solidFill>
                <a:effectLst/>
                <a:latin typeface="HG丸ｺﾞｼｯｸM-PRO"/>
                <a:ea typeface="HG丸ｺﾞｼｯｸM-PRO"/>
              </a:rPr>
              <a:t>※</a:t>
            </a:r>
            <a:r>
              <a:rPr kumimoji="1" lang="ja-JP" altLang="en-US" sz="1050" b="1" i="0" u="none" strike="noStrike">
                <a:solidFill>
                  <a:srgbClr val="FF0000"/>
                </a:solidFill>
                <a:effectLst/>
                <a:latin typeface="HG丸ｺﾞｼｯｸM-PRO"/>
                <a:ea typeface="HG丸ｺﾞｼｯｸM-PRO"/>
              </a:rPr>
              <a:t>レイアウトとは文字の形や大きさなどが変わる場合がありますのでご了承</a:t>
            </a:r>
            <a:r>
              <a:rPr kumimoji="1" lang="ja-JP" altLang="en-US" sz="1000" b="1" i="0" u="none" strike="noStrike">
                <a:solidFill>
                  <a:srgbClr val="FF0000"/>
                </a:solidFill>
                <a:effectLst/>
                <a:latin typeface="HG丸ｺﾞｼｯｸM-PRO"/>
                <a:ea typeface="HG丸ｺﾞｼｯｸM-PRO"/>
              </a:rPr>
              <a:t>下さい</a:t>
            </a:r>
            <a:r>
              <a:rPr kumimoji="1" lang="ja-JP" altLang="en-US" sz="1050" b="1" i="0" u="none" strike="noStrike">
                <a:solidFill>
                  <a:srgbClr val="FF0000"/>
                </a:solidFill>
                <a:effectLst/>
                <a:latin typeface="HG丸ｺﾞｼｯｸM-PRO"/>
                <a:ea typeface="HG丸ｺﾞｼｯｸM-PRO"/>
              </a:rPr>
              <a:t>。</a:t>
            </a:r>
          </a:p>
        </xdr:txBody>
      </xdr:sp>
      <mc:AlternateContent xmlns:mc="http://schemas.openxmlformats.org/markup-compatibility/2006">
        <mc:Choice xmlns:a14="http://schemas.microsoft.com/office/drawing/2010/main" Requires="a14">
          <xdr:sp macro="" textlink="">
            <xdr:nvSpPr>
              <xdr:cNvPr id="2477" name="Drop Down 429" hidden="1">
                <a:extLst>
                  <a:ext uri="{63B3BB69-23CF-44E3-9099-C40C66FF867C}">
                    <a14:compatExt spid="_x0000_s2477"/>
                  </a:ext>
                  <a:ext uri="{FF2B5EF4-FFF2-40B4-BE49-F238E27FC236}">
                    <a16:creationId xmlns:a16="http://schemas.microsoft.com/office/drawing/2014/main" id="{00000000-0008-0000-0100-0000AD090000}"/>
                  </a:ext>
                </a:extLst>
              </xdr:cNvPr>
              <xdr:cNvSpPr/>
            </xdr:nvSpPr>
            <xdr:spPr bwMode="auto">
              <a:xfrm>
                <a:off x="12293311" y="8052955"/>
                <a:ext cx="581025" cy="257175"/>
              </a:xfrm>
              <a:prstGeom prst="rect">
                <a:avLst/>
              </a:prstGeom>
              <a:noFill/>
              <a:ln>
                <a:noFill/>
              </a:ln>
              <a:extLst>
                <a:ext uri="{91240B29-F687-4F45-9708-019B960494DF}">
                  <a14:hiddenLine w="9525">
                    <a:no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476" name="Drop Down 428" hidden="1">
                <a:extLst>
                  <a:ext uri="{63B3BB69-23CF-44E3-9099-C40C66FF867C}">
                    <a14:compatExt spid="_x0000_s2476"/>
                  </a:ext>
                  <a:ext uri="{FF2B5EF4-FFF2-40B4-BE49-F238E27FC236}">
                    <a16:creationId xmlns:a16="http://schemas.microsoft.com/office/drawing/2014/main" id="{00000000-0008-0000-0100-0000AC090000}"/>
                  </a:ext>
                </a:extLst>
              </xdr:cNvPr>
              <xdr:cNvSpPr/>
            </xdr:nvSpPr>
            <xdr:spPr bwMode="auto">
              <a:xfrm>
                <a:off x="11817061" y="7678016"/>
                <a:ext cx="1066800" cy="258907"/>
              </a:xfrm>
              <a:prstGeom prst="rect">
                <a:avLst/>
              </a:prstGeom>
              <a:noFill/>
              <a:ln>
                <a:noFill/>
              </a:ln>
              <a:extLst>
                <a:ext uri="{91240B29-F687-4F45-9708-019B960494DF}">
                  <a14:hiddenLine w="9525">
                    <a:no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475" name="Drop Down 427" hidden="1">
                <a:extLst>
                  <a:ext uri="{63B3BB69-23CF-44E3-9099-C40C66FF867C}">
                    <a14:compatExt spid="_x0000_s2475"/>
                  </a:ext>
                  <a:ext uri="{FF2B5EF4-FFF2-40B4-BE49-F238E27FC236}">
                    <a16:creationId xmlns:a16="http://schemas.microsoft.com/office/drawing/2014/main" id="{00000000-0008-0000-0100-0000AB090000}"/>
                  </a:ext>
                </a:extLst>
              </xdr:cNvPr>
              <xdr:cNvSpPr/>
            </xdr:nvSpPr>
            <xdr:spPr bwMode="auto">
              <a:xfrm>
                <a:off x="11817061" y="7074477"/>
                <a:ext cx="1066800" cy="258907"/>
              </a:xfrm>
              <a:prstGeom prst="rect">
                <a:avLst/>
              </a:prstGeom>
              <a:noFill/>
              <a:ln>
                <a:noFill/>
              </a:ln>
              <a:extLst>
                <a:ext uri="{91240B29-F687-4F45-9708-019B960494DF}">
                  <a14:hiddenLine w="9525">
                    <a:noFill/>
                    <a:miter lim="800000"/>
                    <a:headEnd/>
                    <a:tailEnd/>
                  </a14:hiddenLine>
                </a:ext>
              </a:extLst>
            </xdr:spPr>
          </xdr:sp>
        </mc:Choice>
        <mc:Fallback/>
      </mc:AlternateContent>
      <xdr:pic>
        <xdr:nvPicPr>
          <xdr:cNvPr id="11" name="図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6"/>
          <a:stretch>
            <a:fillRect/>
          </a:stretch>
        </xdr:blipFill>
        <xdr:spPr>
          <a:xfrm>
            <a:off x="11730655" y="2277386"/>
            <a:ext cx="1051051" cy="248404"/>
          </a:xfrm>
          <a:prstGeom prst="rect">
            <a:avLst/>
          </a:prstGeom>
        </xdr:spPr>
      </xdr:pic>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11985224" y="481313"/>
            <a:ext cx="294613" cy="2589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800" b="1" i="0" u="none" strike="noStrike">
                <a:solidFill>
                  <a:srgbClr val="000000"/>
                </a:solidFill>
                <a:effectLst/>
                <a:latin typeface="ＭＳ Ｐゴシック" panose="020B0600070205080204" pitchFamily="50" charset="-128"/>
                <a:ea typeface="ＭＳ Ｐゴシック" panose="020B0600070205080204" pitchFamily="50" charset="-128"/>
              </a:rPr>
              <a:t>1</a:t>
            </a:r>
            <a:endParaRPr kumimoji="1" lang="ja-JP" altLang="en-US" sz="1800" b="1" i="0" u="none" strike="noStrike">
              <a:solidFill>
                <a:srgbClr val="000000"/>
              </a:solidFill>
              <a:effectLst/>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0</xdr:col>
      <xdr:colOff>178206</xdr:colOff>
      <xdr:row>7</xdr:row>
      <xdr:rowOff>119598</xdr:rowOff>
    </xdr:from>
    <xdr:to>
      <xdr:col>6</xdr:col>
      <xdr:colOff>161726</xdr:colOff>
      <xdr:row>23</xdr:row>
      <xdr:rowOff>162276</xdr:rowOff>
    </xdr:to>
    <xdr:grpSp>
      <xdr:nvGrpSpPr>
        <xdr:cNvPr id="29" name="グループ化 28">
          <a:extLst>
            <a:ext uri="{FF2B5EF4-FFF2-40B4-BE49-F238E27FC236}">
              <a16:creationId xmlns:a16="http://schemas.microsoft.com/office/drawing/2014/main" id="{00000000-0008-0000-0100-00001D000000}"/>
            </a:ext>
          </a:extLst>
        </xdr:cNvPr>
        <xdr:cNvGrpSpPr/>
      </xdr:nvGrpSpPr>
      <xdr:grpSpPr>
        <a:xfrm>
          <a:off x="178206" y="1998621"/>
          <a:ext cx="5291543" cy="4337587"/>
          <a:chOff x="178206" y="1998621"/>
          <a:chExt cx="5291543" cy="4337587"/>
        </a:xfrm>
      </xdr:grpSpPr>
      <xdr:sp macro="" textlink="">
        <xdr:nvSpPr>
          <xdr:cNvPr id="2292" name="テキスト ボックス 2291">
            <a:extLst>
              <a:ext uri="{FF2B5EF4-FFF2-40B4-BE49-F238E27FC236}">
                <a16:creationId xmlns:a16="http://schemas.microsoft.com/office/drawing/2014/main" id="{00000000-0008-0000-0100-0000F4080000}"/>
              </a:ext>
            </a:extLst>
          </xdr:cNvPr>
          <xdr:cNvSpPr txBox="1"/>
        </xdr:nvSpPr>
        <xdr:spPr>
          <a:xfrm>
            <a:off x="178206" y="6102784"/>
            <a:ext cx="2549408" cy="2334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050" b="1" i="0" u="none" strike="noStrike">
                <a:solidFill>
                  <a:srgbClr val="FF0000"/>
                </a:solidFill>
                <a:effectLst/>
                <a:latin typeface="HG丸ｺﾞｼｯｸM-PRO"/>
                <a:ea typeface="HG丸ｺﾞｼｯｸM-PRO"/>
              </a:rPr>
              <a:t>※</a:t>
            </a:r>
            <a:r>
              <a:rPr kumimoji="1" lang="ja-JP" altLang="en-US" sz="1050" b="1" i="0" u="none" strike="noStrike" baseline="0">
                <a:solidFill>
                  <a:srgbClr val="FF0000"/>
                </a:solidFill>
                <a:effectLst/>
                <a:latin typeface="HG丸ｺﾞｼｯｸM-PRO"/>
                <a:ea typeface="HG丸ｺﾞｼｯｸM-PRO"/>
              </a:rPr>
              <a:t> </a:t>
            </a:r>
            <a:r>
              <a:rPr kumimoji="1" lang="ja-JP" altLang="en-US" sz="1050" b="1" i="0" u="none" strike="noStrike">
                <a:solidFill>
                  <a:srgbClr val="FF0000"/>
                </a:solidFill>
                <a:effectLst/>
                <a:latin typeface="HG丸ｺﾞｼｯｸM-PRO"/>
                <a:ea typeface="HG丸ｺﾞｼｯｸM-PRO"/>
              </a:rPr>
              <a:t>発注者・施工者の項目は選べます。</a:t>
            </a:r>
          </a:p>
        </xdr:txBody>
      </xdr:sp>
      <xdr:grpSp>
        <xdr:nvGrpSpPr>
          <xdr:cNvPr id="2297" name="グループ化 2296">
            <a:extLst>
              <a:ext uri="{FF2B5EF4-FFF2-40B4-BE49-F238E27FC236}">
                <a16:creationId xmlns:a16="http://schemas.microsoft.com/office/drawing/2014/main" id="{00000000-0008-0000-0100-0000F9080000}"/>
              </a:ext>
            </a:extLst>
          </xdr:cNvPr>
          <xdr:cNvGrpSpPr/>
        </xdr:nvGrpSpPr>
        <xdr:grpSpPr>
          <a:xfrm>
            <a:off x="178206" y="5920222"/>
            <a:ext cx="3894453" cy="234867"/>
            <a:chOff x="178206" y="5951972"/>
            <a:chExt cx="3893732" cy="234867"/>
          </a:xfrm>
        </xdr:grpSpPr>
        <xdr:sp macro="" textlink="">
          <xdr:nvSpPr>
            <xdr:cNvPr id="2295" name="テキスト ボックス 2294">
              <a:extLst>
                <a:ext uri="{FF2B5EF4-FFF2-40B4-BE49-F238E27FC236}">
                  <a16:creationId xmlns:a16="http://schemas.microsoft.com/office/drawing/2014/main" id="{00000000-0008-0000-0100-0000F7080000}"/>
                </a:ext>
              </a:extLst>
            </xdr:cNvPr>
            <xdr:cNvSpPr txBox="1"/>
          </xdr:nvSpPr>
          <xdr:spPr>
            <a:xfrm>
              <a:off x="178206" y="5951972"/>
              <a:ext cx="3893732" cy="234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050" b="1" i="0" u="none" strike="noStrike">
                  <a:solidFill>
                    <a:srgbClr val="FF0000"/>
                  </a:solidFill>
                  <a:effectLst/>
                  <a:latin typeface="HG丸ｺﾞｼｯｸM-PRO"/>
                  <a:ea typeface="HG丸ｺﾞｼｯｸM-PRO"/>
                </a:rPr>
                <a:t>※</a:t>
              </a:r>
              <a:r>
                <a:rPr kumimoji="1" lang="ja-JP" altLang="en-US" sz="1050" b="1" i="0" u="none" strike="noStrike" baseline="0">
                  <a:solidFill>
                    <a:srgbClr val="FF0000"/>
                  </a:solidFill>
                  <a:effectLst/>
                  <a:latin typeface="HG丸ｺﾞｼｯｸM-PRO"/>
                  <a:ea typeface="HG丸ｺﾞｼｯｸM-PRO"/>
                </a:rPr>
                <a:t> 　 を押しても開かない場合はもう</a:t>
              </a:r>
              <a:r>
                <a:rPr kumimoji="1" lang="en-US" altLang="ja-JP" sz="1050" b="1" i="0" u="none" strike="noStrike" baseline="0">
                  <a:solidFill>
                    <a:srgbClr val="FF0000"/>
                  </a:solidFill>
                  <a:effectLst/>
                  <a:latin typeface="HG丸ｺﾞｼｯｸM-PRO"/>
                  <a:ea typeface="HG丸ｺﾞｼｯｸM-PRO"/>
                </a:rPr>
                <a:t>1</a:t>
              </a:r>
              <a:r>
                <a:rPr kumimoji="1" lang="ja-JP" altLang="en-US" sz="1050" b="1" i="0" u="none" strike="noStrike" baseline="0">
                  <a:solidFill>
                    <a:srgbClr val="FF0000"/>
                  </a:solidFill>
                  <a:effectLst/>
                  <a:latin typeface="HG丸ｺﾞｼｯｸM-PRO"/>
                  <a:ea typeface="HG丸ｺﾞｼｯｸM-PRO"/>
                </a:rPr>
                <a:t>度クリックして下さい。</a:t>
              </a:r>
              <a:endParaRPr kumimoji="1" lang="ja-JP" altLang="en-US" sz="1050" b="1" i="0" u="none" strike="noStrike">
                <a:solidFill>
                  <a:srgbClr val="FF0000"/>
                </a:solidFill>
                <a:effectLst/>
                <a:latin typeface="HG丸ｺﾞｼｯｸM-PRO"/>
                <a:ea typeface="HG丸ｺﾞｼｯｸM-PRO"/>
              </a:endParaRPr>
            </a:p>
          </xdr:txBody>
        </xdr:sp>
        <xdr:pic>
          <xdr:nvPicPr>
            <xdr:cNvPr id="2296" name="図 2295">
              <a:extLst>
                <a:ext uri="{FF2B5EF4-FFF2-40B4-BE49-F238E27FC236}">
                  <a16:creationId xmlns:a16="http://schemas.microsoft.com/office/drawing/2014/main" id="{00000000-0008-0000-0100-0000F8080000}"/>
                </a:ext>
              </a:extLst>
            </xdr:cNvPr>
            <xdr:cNvPicPr>
              <a:picLocks noChangeAspect="1"/>
            </xdr:cNvPicPr>
          </xdr:nvPicPr>
          <xdr:blipFill rotWithShape="1">
            <a:blip xmlns:r="http://schemas.openxmlformats.org/officeDocument/2006/relationships" r:embed="rId7"/>
            <a:srcRect l="9944" t="6569" r="9798"/>
            <a:stretch/>
          </xdr:blipFill>
          <xdr:spPr>
            <a:xfrm>
              <a:off x="449550" y="5993348"/>
              <a:ext cx="148738" cy="144000"/>
            </a:xfrm>
            <a:prstGeom prst="rect">
              <a:avLst/>
            </a:prstGeom>
          </xdr:spPr>
        </xdr:pic>
      </xdr:grpSp>
      <xdr:pic>
        <xdr:nvPicPr>
          <xdr:cNvPr id="2274" name="図 2273">
            <a:hlinkClick xmlns:r="http://schemas.openxmlformats.org/officeDocument/2006/relationships" r:id="rId8"/>
            <a:extLst>
              <a:ext uri="{FF2B5EF4-FFF2-40B4-BE49-F238E27FC236}">
                <a16:creationId xmlns:a16="http://schemas.microsoft.com/office/drawing/2014/main" id="{00000000-0008-0000-0100-0000E2080000}"/>
              </a:ext>
            </a:extLst>
          </xdr:cNvPr>
          <xdr:cNvPicPr>
            <a:picLocks noChangeAspect="1"/>
          </xdr:cNvPicPr>
        </xdr:nvPicPr>
        <xdr:blipFill>
          <a:blip xmlns:r="http://schemas.openxmlformats.org/officeDocument/2006/relationships" r:embed="rId7"/>
          <a:stretch>
            <a:fillRect/>
          </a:stretch>
        </xdr:blipFill>
        <xdr:spPr>
          <a:xfrm>
            <a:off x="1295416" y="5208586"/>
            <a:ext cx="190392" cy="158341"/>
          </a:xfrm>
          <a:prstGeom prst="rect">
            <a:avLst/>
          </a:prstGeom>
        </xdr:spPr>
      </xdr:pic>
      <xdr:pic>
        <xdr:nvPicPr>
          <xdr:cNvPr id="2273" name="図 2272">
            <a:hlinkClick xmlns:r="http://schemas.openxmlformats.org/officeDocument/2006/relationships" r:id="rId9"/>
            <a:extLst>
              <a:ext uri="{FF2B5EF4-FFF2-40B4-BE49-F238E27FC236}">
                <a16:creationId xmlns:a16="http://schemas.microsoft.com/office/drawing/2014/main" id="{00000000-0008-0000-0100-0000E1080000}"/>
              </a:ext>
            </a:extLst>
          </xdr:cNvPr>
          <xdr:cNvPicPr>
            <a:picLocks noChangeAspect="1"/>
          </xdr:cNvPicPr>
        </xdr:nvPicPr>
        <xdr:blipFill>
          <a:blip xmlns:r="http://schemas.openxmlformats.org/officeDocument/2006/relationships" r:embed="rId7"/>
          <a:stretch>
            <a:fillRect/>
          </a:stretch>
        </xdr:blipFill>
        <xdr:spPr>
          <a:xfrm>
            <a:off x="1295416" y="4403290"/>
            <a:ext cx="190392" cy="158341"/>
          </a:xfrm>
          <a:prstGeom prst="rect">
            <a:avLst/>
          </a:prstGeom>
        </xdr:spPr>
      </xdr:pic>
      <xdr:pic>
        <xdr:nvPicPr>
          <xdr:cNvPr id="2289" name="図 2288">
            <a:hlinkClick xmlns:r="http://schemas.openxmlformats.org/officeDocument/2006/relationships" r:id="rId10"/>
            <a:extLst>
              <a:ext uri="{FF2B5EF4-FFF2-40B4-BE49-F238E27FC236}">
                <a16:creationId xmlns:a16="http://schemas.microsoft.com/office/drawing/2014/main" id="{00000000-0008-0000-0100-0000F1080000}"/>
              </a:ext>
            </a:extLst>
          </xdr:cNvPr>
          <xdr:cNvPicPr>
            <a:picLocks noChangeAspect="1"/>
          </xdr:cNvPicPr>
        </xdr:nvPicPr>
        <xdr:blipFill rotWithShape="1">
          <a:blip xmlns:r="http://schemas.openxmlformats.org/officeDocument/2006/relationships" r:embed="rId7"/>
          <a:srcRect l="9944" t="6569" r="9798"/>
          <a:stretch/>
        </xdr:blipFill>
        <xdr:spPr>
          <a:xfrm>
            <a:off x="5321011" y="2267053"/>
            <a:ext cx="148738" cy="144000"/>
          </a:xfrm>
          <a:prstGeom prst="rect">
            <a:avLst/>
          </a:prstGeom>
        </xdr:spPr>
      </xdr:pic>
      <xdr:pic>
        <xdr:nvPicPr>
          <xdr:cNvPr id="2276" name="図 2275">
            <a:hlinkClick xmlns:r="http://schemas.openxmlformats.org/officeDocument/2006/relationships" r:id="rId11"/>
            <a:extLst>
              <a:ext uri="{FF2B5EF4-FFF2-40B4-BE49-F238E27FC236}">
                <a16:creationId xmlns:a16="http://schemas.microsoft.com/office/drawing/2014/main" id="{00000000-0008-0000-0100-0000E4080000}"/>
              </a:ext>
            </a:extLst>
          </xdr:cNvPr>
          <xdr:cNvPicPr>
            <a:picLocks noChangeAspect="1"/>
          </xdr:cNvPicPr>
        </xdr:nvPicPr>
        <xdr:blipFill rotWithShape="1">
          <a:blip xmlns:r="http://schemas.openxmlformats.org/officeDocument/2006/relationships" r:embed="rId7"/>
          <a:srcRect l="9944" t="6569" r="9798"/>
          <a:stretch/>
        </xdr:blipFill>
        <xdr:spPr>
          <a:xfrm>
            <a:off x="3225511" y="2267053"/>
            <a:ext cx="148738" cy="144000"/>
          </a:xfrm>
          <a:prstGeom prst="rect">
            <a:avLst/>
          </a:prstGeom>
        </xdr:spPr>
      </xdr:pic>
      <xdr:pic>
        <xdr:nvPicPr>
          <xdr:cNvPr id="2277" name="図 2276">
            <a:hlinkClick xmlns:r="http://schemas.openxmlformats.org/officeDocument/2006/relationships" r:id="rId12"/>
            <a:extLst>
              <a:ext uri="{FF2B5EF4-FFF2-40B4-BE49-F238E27FC236}">
                <a16:creationId xmlns:a16="http://schemas.microsoft.com/office/drawing/2014/main" id="{00000000-0008-0000-0100-0000E5080000}"/>
              </a:ext>
            </a:extLst>
          </xdr:cNvPr>
          <xdr:cNvPicPr>
            <a:picLocks noChangeAspect="1"/>
          </xdr:cNvPicPr>
        </xdr:nvPicPr>
        <xdr:blipFill rotWithShape="1">
          <a:blip xmlns:r="http://schemas.openxmlformats.org/officeDocument/2006/relationships" r:embed="rId7"/>
          <a:srcRect l="9944" t="6569" r="9798"/>
          <a:stretch/>
        </xdr:blipFill>
        <xdr:spPr>
          <a:xfrm>
            <a:off x="5321011" y="1998621"/>
            <a:ext cx="148738" cy="144000"/>
          </a:xfrm>
          <a:prstGeom prst="rect">
            <a:avLst/>
          </a:prstGeom>
        </xdr:spPr>
      </xdr:pic>
      <xdr:pic>
        <xdr:nvPicPr>
          <xdr:cNvPr id="2294" name="図 2293">
            <a:hlinkClick xmlns:r="http://schemas.openxmlformats.org/officeDocument/2006/relationships" r:id="rId13"/>
            <a:extLst>
              <a:ext uri="{FF2B5EF4-FFF2-40B4-BE49-F238E27FC236}">
                <a16:creationId xmlns:a16="http://schemas.microsoft.com/office/drawing/2014/main" id="{00000000-0008-0000-0100-0000F6080000}"/>
              </a:ext>
            </a:extLst>
          </xdr:cNvPr>
          <xdr:cNvPicPr>
            <a:picLocks noChangeAspect="1"/>
          </xdr:cNvPicPr>
        </xdr:nvPicPr>
        <xdr:blipFill rotWithShape="1">
          <a:blip xmlns:r="http://schemas.openxmlformats.org/officeDocument/2006/relationships" r:embed="rId7"/>
          <a:srcRect l="9944" t="6569" r="9798"/>
          <a:stretch/>
        </xdr:blipFill>
        <xdr:spPr>
          <a:xfrm>
            <a:off x="3225511" y="1998621"/>
            <a:ext cx="148738" cy="14400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9</xdr:col>
          <xdr:colOff>42248</xdr:colOff>
          <xdr:row>0</xdr:row>
          <xdr:rowOff>51955</xdr:rowOff>
        </xdr:from>
        <xdr:to>
          <xdr:col>19</xdr:col>
          <xdr:colOff>582393</xdr:colOff>
          <xdr:row>35</xdr:row>
          <xdr:rowOff>242455</xdr:rowOff>
        </xdr:to>
        <xdr:pic>
          <xdr:nvPicPr>
            <xdr:cNvPr id="22395" name="図 22394">
              <a:extLst>
                <a:ext uri="{FF2B5EF4-FFF2-40B4-BE49-F238E27FC236}">
                  <a16:creationId xmlns:a16="http://schemas.microsoft.com/office/drawing/2014/main" id="{00000000-0008-0000-0200-00007B570000}"/>
                </a:ext>
              </a:extLst>
            </xdr:cNvPr>
            <xdr:cNvPicPr>
              <a:picLocks noChangeAspect="1" noChangeArrowheads="1"/>
              <a:extLst>
                <a:ext uri="{84589F7E-364E-4C9E-8A38-B11213B215E9}">
                  <a14:cameraTool cellRange="画像" spid="_x0000_s21592"/>
                </a:ext>
              </a:extLst>
            </xdr:cNvPicPr>
          </xdr:nvPicPr>
          <xdr:blipFill>
            <a:blip xmlns:r="http://schemas.openxmlformats.org/officeDocument/2006/relationships" r:embed="rId1"/>
            <a:srcRect/>
            <a:stretch>
              <a:fillRect/>
            </a:stretch>
          </xdr:blipFill>
          <xdr:spPr bwMode="auto">
            <a:xfrm>
              <a:off x="5947748" y="51955"/>
              <a:ext cx="7207645" cy="958561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456098</xdr:colOff>
          <xdr:row>24</xdr:row>
          <xdr:rowOff>235986</xdr:rowOff>
        </xdr:from>
        <xdr:to>
          <xdr:col>11</xdr:col>
          <xdr:colOff>241786</xdr:colOff>
          <xdr:row>26</xdr:row>
          <xdr:rowOff>100731</xdr:rowOff>
        </xdr:to>
        <xdr:pic>
          <xdr:nvPicPr>
            <xdr:cNvPr id="22396" name="図 22395">
              <a:extLst>
                <a:ext uri="{FF2B5EF4-FFF2-40B4-BE49-F238E27FC236}">
                  <a16:creationId xmlns:a16="http://schemas.microsoft.com/office/drawing/2014/main" id="{00000000-0008-0000-0200-00007C570000}"/>
                </a:ext>
              </a:extLst>
            </xdr:cNvPr>
            <xdr:cNvPicPr>
              <a:picLocks noChangeAspect="1" noChangeArrowheads="1"/>
              <a:extLst>
                <a:ext uri="{84589F7E-364E-4C9E-8A38-B11213B215E9}">
                  <a14:cameraTool cellRange="マーク1" spid="_x0000_s21593"/>
                </a:ext>
              </a:extLst>
            </xdr:cNvPicPr>
          </xdr:nvPicPr>
          <xdr:blipFill>
            <a:blip xmlns:r="http://schemas.openxmlformats.org/officeDocument/2006/relationships" r:embed="rId2"/>
            <a:srcRect/>
            <a:stretch>
              <a:fillRect/>
            </a:stretch>
          </xdr:blipFill>
          <xdr:spPr bwMode="auto">
            <a:xfrm>
              <a:off x="7028348" y="6678350"/>
              <a:ext cx="452438" cy="40160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157556</xdr:colOff>
          <xdr:row>24</xdr:row>
          <xdr:rowOff>36756</xdr:rowOff>
        </xdr:from>
        <xdr:to>
          <xdr:col>12</xdr:col>
          <xdr:colOff>562845</xdr:colOff>
          <xdr:row>25</xdr:row>
          <xdr:rowOff>101600</xdr:rowOff>
        </xdr:to>
        <xdr:pic>
          <xdr:nvPicPr>
            <xdr:cNvPr id="22397" name="図 22396">
              <a:extLst>
                <a:ext uri="{FF2B5EF4-FFF2-40B4-BE49-F238E27FC236}">
                  <a16:creationId xmlns:a16="http://schemas.microsoft.com/office/drawing/2014/main" id="{00000000-0008-0000-0200-00007D570000}"/>
                </a:ext>
              </a:extLst>
            </xdr:cNvPr>
            <xdr:cNvPicPr>
              <a:picLocks noChangeAspect="1"/>
              <a:extLst>
                <a:ext uri="{84589F7E-364E-4C9E-8A38-B11213B215E9}">
                  <a14:cameraTool cellRange="マーク2" spid="_x0000_s21594"/>
                </a:ext>
              </a:extLst>
            </xdr:cNvPicPr>
          </xdr:nvPicPr>
          <xdr:blipFill>
            <a:blip xmlns:r="http://schemas.openxmlformats.org/officeDocument/2006/relationships" r:embed="rId3">
              <a:alphaModFix/>
            </a:blip>
            <a:stretch>
              <a:fillRect/>
            </a:stretch>
          </xdr:blipFill>
          <xdr:spPr>
            <a:xfrm>
              <a:off x="8063306" y="6479120"/>
              <a:ext cx="405289" cy="33327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172210</xdr:colOff>
          <xdr:row>26</xdr:row>
          <xdr:rowOff>218524</xdr:rowOff>
        </xdr:from>
        <xdr:to>
          <xdr:col>12</xdr:col>
          <xdr:colOff>542256</xdr:colOff>
          <xdr:row>27</xdr:row>
          <xdr:rowOff>254793</xdr:rowOff>
        </xdr:to>
        <xdr:pic>
          <xdr:nvPicPr>
            <xdr:cNvPr id="22398" name="図 22397">
              <a:extLst>
                <a:ext uri="{FF2B5EF4-FFF2-40B4-BE49-F238E27FC236}">
                  <a16:creationId xmlns:a16="http://schemas.microsoft.com/office/drawing/2014/main" id="{00000000-0008-0000-0200-00007E570000}"/>
                </a:ext>
              </a:extLst>
            </xdr:cNvPr>
            <xdr:cNvPicPr>
              <a:picLocks noChangeAspect="1"/>
              <a:extLst>
                <a:ext uri="{84589F7E-364E-4C9E-8A38-B11213B215E9}">
                  <a14:cameraTool cellRange="社マーク1" spid="_x0000_s21595"/>
                </a:ext>
              </a:extLst>
            </xdr:cNvPicPr>
          </xdr:nvPicPr>
          <xdr:blipFill>
            <a:blip xmlns:r="http://schemas.openxmlformats.org/officeDocument/2006/relationships" r:embed="rId4"/>
            <a:stretch>
              <a:fillRect/>
            </a:stretch>
          </xdr:blipFill>
          <xdr:spPr>
            <a:xfrm>
              <a:off x="8077960" y="7197751"/>
              <a:ext cx="370046" cy="304701"/>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501578</xdr:colOff>
          <xdr:row>27</xdr:row>
          <xdr:rowOff>133330</xdr:rowOff>
        </xdr:from>
        <xdr:to>
          <xdr:col>11</xdr:col>
          <xdr:colOff>221812</xdr:colOff>
          <xdr:row>28</xdr:row>
          <xdr:rowOff>207600</xdr:rowOff>
        </xdr:to>
        <xdr:pic>
          <xdr:nvPicPr>
            <xdr:cNvPr id="22399" name="図 22398">
              <a:extLst>
                <a:ext uri="{FF2B5EF4-FFF2-40B4-BE49-F238E27FC236}">
                  <a16:creationId xmlns:a16="http://schemas.microsoft.com/office/drawing/2014/main" id="{00000000-0008-0000-0200-00007F570000}"/>
                </a:ext>
              </a:extLst>
            </xdr:cNvPr>
            <xdr:cNvPicPr>
              <a:picLocks noChangeAspect="1"/>
              <a:extLst>
                <a:ext uri="{84589F7E-364E-4C9E-8A38-B11213B215E9}">
                  <a14:cameraTool cellRange="社マーク2" spid="_x0000_s21596"/>
                </a:ext>
              </a:extLst>
            </xdr:cNvPicPr>
          </xdr:nvPicPr>
          <xdr:blipFill>
            <a:blip xmlns:r="http://schemas.openxmlformats.org/officeDocument/2006/relationships" r:embed="rId5"/>
            <a:stretch>
              <a:fillRect/>
            </a:stretch>
          </xdr:blipFill>
          <xdr:spPr>
            <a:xfrm>
              <a:off x="7073828" y="7380989"/>
              <a:ext cx="386984" cy="342702"/>
            </a:xfrm>
            <a:prstGeom prst="rect">
              <a:avLst/>
            </a:prstGeom>
          </xdr:spPr>
        </xdr:pic>
        <xdr:clientData/>
      </xdr:twoCellAnchor>
    </mc:Choice>
    <mc:Fallback/>
  </mc:AlternateContent>
  <xdr:twoCellAnchor>
    <xdr:from>
      <xdr:col>12</xdr:col>
      <xdr:colOff>123606</xdr:colOff>
      <xdr:row>10</xdr:row>
      <xdr:rowOff>72328</xdr:rowOff>
    </xdr:from>
    <xdr:to>
      <xdr:col>15</xdr:col>
      <xdr:colOff>21849</xdr:colOff>
      <xdr:row>28</xdr:row>
      <xdr:rowOff>163370</xdr:rowOff>
    </xdr:to>
    <xdr:grpSp>
      <xdr:nvGrpSpPr>
        <xdr:cNvPr id="22400" name="グループ化 22399">
          <a:extLst>
            <a:ext uri="{FF2B5EF4-FFF2-40B4-BE49-F238E27FC236}">
              <a16:creationId xmlns:a16="http://schemas.microsoft.com/office/drawing/2014/main" id="{00000000-0008-0000-0200-000080570000}"/>
            </a:ext>
          </a:extLst>
        </xdr:cNvPr>
        <xdr:cNvGrpSpPr/>
      </xdr:nvGrpSpPr>
      <xdr:grpSpPr>
        <a:xfrm>
          <a:off x="8029356" y="2756646"/>
          <a:ext cx="1898493" cy="4922815"/>
          <a:chOff x="8197923" y="2715348"/>
          <a:chExt cx="1898493" cy="4838444"/>
        </a:xfrm>
      </xdr:grpSpPr>
      <xdr:sp macro="" textlink="$V$55">
        <xdr:nvSpPr>
          <xdr:cNvPr id="22401" name="テキスト ボックス 22400">
            <a:extLst>
              <a:ext uri="{FF2B5EF4-FFF2-40B4-BE49-F238E27FC236}">
                <a16:creationId xmlns:a16="http://schemas.microsoft.com/office/drawing/2014/main" id="{00000000-0008-0000-0200-000081570000}"/>
              </a:ext>
            </a:extLst>
          </xdr:cNvPr>
          <xdr:cNvSpPr txBox="1">
            <a:spLocks noChangeAspect="1"/>
          </xdr:cNvSpPr>
        </xdr:nvSpPr>
        <xdr:spPr>
          <a:xfrm>
            <a:off x="8681411" y="7448714"/>
            <a:ext cx="234000" cy="1050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A7DE3E57-CC8F-407F-88F4-4A3C85523BB0}" type="TxLink">
              <a:rPr kumimoji="1" lang="ja-JP" altLang="en-US" sz="11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V$55">
        <xdr:nvSpPr>
          <xdr:cNvPr id="22402" name="テキスト ボックス 22401">
            <a:extLst>
              <a:ext uri="{FF2B5EF4-FFF2-40B4-BE49-F238E27FC236}">
                <a16:creationId xmlns:a16="http://schemas.microsoft.com/office/drawing/2014/main" id="{00000000-0008-0000-0200-000082570000}"/>
              </a:ext>
            </a:extLst>
          </xdr:cNvPr>
          <xdr:cNvSpPr txBox="1">
            <a:spLocks noChangeAspect="1"/>
          </xdr:cNvSpPr>
        </xdr:nvSpPr>
        <xdr:spPr>
          <a:xfrm>
            <a:off x="8843894" y="6764392"/>
            <a:ext cx="234000" cy="1036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AA79E8A3-E688-48D6-8E96-35588C9ACADC}" type="TxLink">
              <a:rPr kumimoji="1" lang="ja-JP" altLang="en-US" sz="11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V$54">
        <xdr:nvSpPr>
          <xdr:cNvPr id="22403" name="テキスト ボックス 22402">
            <a:extLst>
              <a:ext uri="{FF2B5EF4-FFF2-40B4-BE49-F238E27FC236}">
                <a16:creationId xmlns:a16="http://schemas.microsoft.com/office/drawing/2014/main" id="{00000000-0008-0000-0200-000083570000}"/>
              </a:ext>
            </a:extLst>
          </xdr:cNvPr>
          <xdr:cNvSpPr txBox="1">
            <a:spLocks/>
          </xdr:cNvSpPr>
        </xdr:nvSpPr>
        <xdr:spPr>
          <a:xfrm>
            <a:off x="8216481" y="6852761"/>
            <a:ext cx="432000" cy="145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BB5B89AA-FB2D-4384-96AC-436F9B79F3E6}" type="TxLink">
              <a:rPr kumimoji="1" lang="ja-JP" altLang="en-US" sz="11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V$53">
        <xdr:nvSpPr>
          <xdr:cNvPr id="22404" name="テキスト ボックス 22403">
            <a:extLst>
              <a:ext uri="{FF2B5EF4-FFF2-40B4-BE49-F238E27FC236}">
                <a16:creationId xmlns:a16="http://schemas.microsoft.com/office/drawing/2014/main" id="{00000000-0008-0000-0200-000084570000}"/>
              </a:ext>
            </a:extLst>
          </xdr:cNvPr>
          <xdr:cNvSpPr txBox="1">
            <a:spLocks/>
          </xdr:cNvSpPr>
        </xdr:nvSpPr>
        <xdr:spPr>
          <a:xfrm>
            <a:off x="8216481" y="6154613"/>
            <a:ext cx="432000" cy="149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0813D65D-9826-4610-B0FF-155519D84F19}" type="TxLink">
              <a:rPr kumimoji="1" lang="ja-JP" altLang="en-US" sz="11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V$51">
        <xdr:nvSpPr>
          <xdr:cNvPr id="22405" name="テキスト ボックス 22404">
            <a:extLst>
              <a:ext uri="{FF2B5EF4-FFF2-40B4-BE49-F238E27FC236}">
                <a16:creationId xmlns:a16="http://schemas.microsoft.com/office/drawing/2014/main" id="{00000000-0008-0000-0200-000085570000}"/>
              </a:ext>
            </a:extLst>
          </xdr:cNvPr>
          <xdr:cNvSpPr txBox="1"/>
        </xdr:nvSpPr>
        <xdr:spPr>
          <a:xfrm>
            <a:off x="8960589" y="7445850"/>
            <a:ext cx="720000" cy="1074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8EA2CB38-CD1C-45B4-9CC1-55CEEC8B831A}" type="TxLink">
              <a:rPr kumimoji="1" lang="en-US" altLang="en-US" sz="1100" b="1" i="0" u="none" strike="noStrike">
                <a:ln w="44450">
                  <a:solidFill>
                    <a:schemeClr val="bg1"/>
                  </a:solidFill>
                </a:ln>
                <a:solidFill>
                  <a:srgbClr val="000000"/>
                </a:solidFill>
                <a:effectLst/>
                <a:latin typeface="ＭＳ Ｐゴシック"/>
                <a:ea typeface="ＭＳ Ｐゴシック"/>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ln w="44450">
                <a:solidFill>
                  <a:schemeClr val="bg1"/>
                </a:solidFill>
              </a:ln>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sp macro="" textlink="$S$54">
        <xdr:nvSpPr>
          <xdr:cNvPr id="22406" name="テキスト ボックス 22405">
            <a:extLst>
              <a:ext uri="{FF2B5EF4-FFF2-40B4-BE49-F238E27FC236}">
                <a16:creationId xmlns:a16="http://schemas.microsoft.com/office/drawing/2014/main" id="{00000000-0008-0000-0200-000086570000}"/>
              </a:ext>
            </a:extLst>
          </xdr:cNvPr>
          <xdr:cNvSpPr txBox="1"/>
        </xdr:nvSpPr>
        <xdr:spPr>
          <a:xfrm>
            <a:off x="8279424" y="7065992"/>
            <a:ext cx="1404000"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51244BFC-38C2-4C63-80F1-52C0C36CF617}" type="TxLink">
              <a:rPr kumimoji="1" lang="en-US" altLang="en-US" sz="11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600" b="1" i="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S$53">
        <xdr:nvSpPr>
          <xdr:cNvPr id="22407" name="テキスト ボックス 22406">
            <a:extLst>
              <a:ext uri="{FF2B5EF4-FFF2-40B4-BE49-F238E27FC236}">
                <a16:creationId xmlns:a16="http://schemas.microsoft.com/office/drawing/2014/main" id="{00000000-0008-0000-0200-000087570000}"/>
              </a:ext>
            </a:extLst>
          </xdr:cNvPr>
          <xdr:cNvSpPr txBox="1"/>
        </xdr:nvSpPr>
        <xdr:spPr>
          <a:xfrm>
            <a:off x="8279424" y="7065992"/>
            <a:ext cx="1404000"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725C3FED-D12B-4C2F-956C-79F87447BBD2}" type="TxLink">
              <a:rPr kumimoji="1" lang="en-US" altLang="en-US" sz="22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200" b="1" i="1">
              <a:ln w="44450">
                <a:solidFill>
                  <a:schemeClr val="bg1"/>
                </a:solidFill>
              </a:ln>
              <a:solidFill>
                <a:schemeClr val="bg1"/>
              </a:solidFill>
              <a:effectLst/>
              <a:latin typeface="メイリオ" panose="020B0604030504040204" pitchFamily="50" charset="-128"/>
              <a:ea typeface="メイリオ" panose="020B0604030504040204" pitchFamily="50" charset="-128"/>
            </a:endParaRPr>
          </a:p>
        </xdr:txBody>
      </xdr:sp>
      <xdr:sp macro="" textlink="$S$56">
        <xdr:nvSpPr>
          <xdr:cNvPr id="22408" name="テキスト ボックス 22407">
            <a:extLst>
              <a:ext uri="{FF2B5EF4-FFF2-40B4-BE49-F238E27FC236}">
                <a16:creationId xmlns:a16="http://schemas.microsoft.com/office/drawing/2014/main" id="{00000000-0008-0000-0200-000088570000}"/>
              </a:ext>
            </a:extLst>
          </xdr:cNvPr>
          <xdr:cNvSpPr txBox="1"/>
        </xdr:nvSpPr>
        <xdr:spPr>
          <a:xfrm>
            <a:off x="8660806" y="7065992"/>
            <a:ext cx="1019783"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591359E4-15A2-4B32-A7A7-9E6969211B10}" type="TxLink">
              <a:rPr kumimoji="1" lang="en-US" altLang="en-US" sz="11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ln w="44450">
                <a:solidFill>
                  <a:schemeClr val="bg1"/>
                </a:solidFill>
              </a:ln>
              <a:solidFill>
                <a:schemeClr val="bg1"/>
              </a:solidFill>
              <a:effectLst/>
              <a:latin typeface="メイリオ" panose="020B0604030504040204" pitchFamily="50" charset="-128"/>
              <a:ea typeface="メイリオ" panose="020B0604030504040204" pitchFamily="50" charset="-128"/>
            </a:endParaRPr>
          </a:p>
        </xdr:txBody>
      </xdr:sp>
      <xdr:sp macro="" textlink="$S$55">
        <xdr:nvSpPr>
          <xdr:cNvPr id="22409" name="テキスト ボックス 22408">
            <a:extLst>
              <a:ext uri="{FF2B5EF4-FFF2-40B4-BE49-F238E27FC236}">
                <a16:creationId xmlns:a16="http://schemas.microsoft.com/office/drawing/2014/main" id="{00000000-0008-0000-0200-000089570000}"/>
              </a:ext>
            </a:extLst>
          </xdr:cNvPr>
          <xdr:cNvSpPr txBox="1"/>
        </xdr:nvSpPr>
        <xdr:spPr>
          <a:xfrm>
            <a:off x="8660806" y="7065992"/>
            <a:ext cx="1019783"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9DA804AA-FDE6-45BC-ADE8-D695C1A8D62B}" type="TxLink">
              <a:rPr kumimoji="1" lang="en-US" altLang="en-US" sz="22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200" b="1" i="1">
              <a:ln w="44450">
                <a:solidFill>
                  <a:schemeClr val="bg1"/>
                </a:solidFill>
              </a:ln>
              <a:solidFill>
                <a:schemeClr val="bg1"/>
              </a:solidFill>
              <a:effectLst/>
              <a:latin typeface="メイリオ" panose="020B0604030504040204" pitchFamily="50" charset="-128"/>
              <a:ea typeface="メイリオ" panose="020B0604030504040204" pitchFamily="50" charset="-128"/>
            </a:endParaRPr>
          </a:p>
        </xdr:txBody>
      </xdr:sp>
      <xdr:sp macro="" textlink="$S$48">
        <xdr:nvSpPr>
          <xdr:cNvPr id="22410" name="テキスト ボックス 22409">
            <a:extLst>
              <a:ext uri="{FF2B5EF4-FFF2-40B4-BE49-F238E27FC236}">
                <a16:creationId xmlns:a16="http://schemas.microsoft.com/office/drawing/2014/main" id="{00000000-0008-0000-0200-00008A570000}"/>
              </a:ext>
            </a:extLst>
          </xdr:cNvPr>
          <xdr:cNvSpPr txBox="1"/>
        </xdr:nvSpPr>
        <xdr:spPr>
          <a:xfrm>
            <a:off x="8275301" y="7256579"/>
            <a:ext cx="1405289" cy="154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497BE4CB-0AFA-4DB9-9F85-D46E6A5072CE}" type="TxLink">
              <a:rPr kumimoji="1" lang="ja-JP" altLang="en-US" sz="11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700" b="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S$47">
        <xdr:nvSpPr>
          <xdr:cNvPr id="22411" name="テキスト ボックス 22410">
            <a:extLst>
              <a:ext uri="{FF2B5EF4-FFF2-40B4-BE49-F238E27FC236}">
                <a16:creationId xmlns:a16="http://schemas.microsoft.com/office/drawing/2014/main" id="{00000000-0008-0000-0200-00008B570000}"/>
              </a:ext>
            </a:extLst>
          </xdr:cNvPr>
          <xdr:cNvSpPr txBox="1"/>
        </xdr:nvSpPr>
        <xdr:spPr>
          <a:xfrm>
            <a:off x="8275546" y="7256579"/>
            <a:ext cx="1405044" cy="154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DFC17F71-49B6-4172-8D6C-96445EDC9372}" type="TxLink">
              <a:rPr kumimoji="1" lang="en-US" altLang="en-US" sz="14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S$50">
        <xdr:nvSpPr>
          <xdr:cNvPr id="22412" name="テキスト ボックス 22411">
            <a:extLst>
              <a:ext uri="{FF2B5EF4-FFF2-40B4-BE49-F238E27FC236}">
                <a16:creationId xmlns:a16="http://schemas.microsoft.com/office/drawing/2014/main" id="{00000000-0008-0000-0200-00008C570000}"/>
              </a:ext>
            </a:extLst>
          </xdr:cNvPr>
          <xdr:cNvSpPr txBox="1"/>
        </xdr:nvSpPr>
        <xdr:spPr>
          <a:xfrm>
            <a:off x="8665308" y="7256579"/>
            <a:ext cx="1015281" cy="154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924D2CD6-C2E0-4EDA-98B3-1F93DD1BBAC5}" type="TxLink">
              <a:rPr kumimoji="1" lang="en-US" altLang="en-US" sz="11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600" b="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S$49">
        <xdr:nvSpPr>
          <xdr:cNvPr id="22413" name="テキスト ボックス 22412">
            <a:extLst>
              <a:ext uri="{FF2B5EF4-FFF2-40B4-BE49-F238E27FC236}">
                <a16:creationId xmlns:a16="http://schemas.microsoft.com/office/drawing/2014/main" id="{00000000-0008-0000-0200-00008D570000}"/>
              </a:ext>
            </a:extLst>
          </xdr:cNvPr>
          <xdr:cNvSpPr txBox="1"/>
        </xdr:nvSpPr>
        <xdr:spPr>
          <a:xfrm>
            <a:off x="8665700" y="7256579"/>
            <a:ext cx="1014889" cy="154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E3438FB5-424F-4BAD-A910-8D31F2E9F907}" type="TxLink">
              <a:rPr kumimoji="1" lang="en-US" altLang="en-US" sz="14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S$41">
        <xdr:nvSpPr>
          <xdr:cNvPr id="22414" name="テキスト ボックス 22413">
            <a:extLst>
              <a:ext uri="{FF2B5EF4-FFF2-40B4-BE49-F238E27FC236}">
                <a16:creationId xmlns:a16="http://schemas.microsoft.com/office/drawing/2014/main" id="{00000000-0008-0000-0200-00008E570000}"/>
              </a:ext>
            </a:extLst>
          </xdr:cNvPr>
          <xdr:cNvSpPr txBox="1"/>
        </xdr:nvSpPr>
        <xdr:spPr>
          <a:xfrm>
            <a:off x="8275301" y="7027280"/>
            <a:ext cx="1405289" cy="198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504424C4-FF78-4940-B813-26A783C310A7}" type="TxLink">
              <a:rPr kumimoji="1" lang="ja-JP" altLang="en-US" sz="11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S$40">
        <xdr:nvSpPr>
          <xdr:cNvPr id="22415" name="テキスト ボックス 22414">
            <a:extLst>
              <a:ext uri="{FF2B5EF4-FFF2-40B4-BE49-F238E27FC236}">
                <a16:creationId xmlns:a16="http://schemas.microsoft.com/office/drawing/2014/main" id="{00000000-0008-0000-0200-00008F570000}"/>
              </a:ext>
            </a:extLst>
          </xdr:cNvPr>
          <xdr:cNvSpPr txBox="1"/>
        </xdr:nvSpPr>
        <xdr:spPr>
          <a:xfrm>
            <a:off x="8275301" y="7027280"/>
            <a:ext cx="1405289" cy="198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54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694E6A11-68E0-486E-B50E-FDF4BC0ED4BC}" type="TxLink">
              <a:rPr kumimoji="1" lang="en-US" altLang="en-US" sz="18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S$43">
        <xdr:nvSpPr>
          <xdr:cNvPr id="22416" name="テキスト ボックス 22415">
            <a:extLst>
              <a:ext uri="{FF2B5EF4-FFF2-40B4-BE49-F238E27FC236}">
                <a16:creationId xmlns:a16="http://schemas.microsoft.com/office/drawing/2014/main" id="{00000000-0008-0000-0200-000090570000}"/>
              </a:ext>
            </a:extLst>
          </xdr:cNvPr>
          <xdr:cNvSpPr txBox="1"/>
        </xdr:nvSpPr>
        <xdr:spPr>
          <a:xfrm>
            <a:off x="8665308" y="7027280"/>
            <a:ext cx="1015281" cy="198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666A970A-2155-48BA-A147-A26F1F379F93}" type="TxLink">
              <a:rPr kumimoji="1" lang="en-US" altLang="en-US" sz="11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S$42">
        <xdr:nvSpPr>
          <xdr:cNvPr id="22417" name="テキスト ボックス 22416">
            <a:extLst>
              <a:ext uri="{FF2B5EF4-FFF2-40B4-BE49-F238E27FC236}">
                <a16:creationId xmlns:a16="http://schemas.microsoft.com/office/drawing/2014/main" id="{00000000-0008-0000-0200-000091570000}"/>
              </a:ext>
            </a:extLst>
          </xdr:cNvPr>
          <xdr:cNvSpPr txBox="1"/>
        </xdr:nvSpPr>
        <xdr:spPr>
          <a:xfrm>
            <a:off x="8665700" y="7027280"/>
            <a:ext cx="1014889" cy="198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C5A54A57-F190-4F7B-B577-3E860848646E}" type="TxLink">
              <a:rPr kumimoji="1" lang="en-US" altLang="en-US" sz="18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V$50">
        <xdr:nvSpPr>
          <xdr:cNvPr id="22418" name="テキスト ボックス 22417">
            <a:extLst>
              <a:ext uri="{FF2B5EF4-FFF2-40B4-BE49-F238E27FC236}">
                <a16:creationId xmlns:a16="http://schemas.microsoft.com/office/drawing/2014/main" id="{00000000-0008-0000-0200-000092570000}"/>
              </a:ext>
            </a:extLst>
          </xdr:cNvPr>
          <xdr:cNvSpPr txBox="1"/>
        </xdr:nvSpPr>
        <xdr:spPr>
          <a:xfrm>
            <a:off x="9136840" y="6762724"/>
            <a:ext cx="934883" cy="106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4E8F8CDF-47BC-4458-A5AA-262D2B932101}" type="TxLink">
              <a:rPr kumimoji="1" lang="en-US" altLang="en-US" sz="1100" b="1" i="0" u="none" strike="noStrike">
                <a:ln w="44450">
                  <a:solidFill>
                    <a:schemeClr val="bg1"/>
                  </a:solidFill>
                </a:ln>
                <a:solidFill>
                  <a:srgbClr val="000000"/>
                </a:solidFill>
                <a:effectLst/>
                <a:latin typeface="ＭＳ Ｐゴシック"/>
                <a:ea typeface="ＭＳ Ｐゴシック"/>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ln w="44450">
                <a:solidFill>
                  <a:schemeClr val="bg1"/>
                </a:solidFill>
              </a:ln>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sp macro="" textlink="$P$54">
        <xdr:nvSpPr>
          <xdr:cNvPr id="22419" name="テキスト ボックス 22418">
            <a:extLst>
              <a:ext uri="{FF2B5EF4-FFF2-40B4-BE49-F238E27FC236}">
                <a16:creationId xmlns:a16="http://schemas.microsoft.com/office/drawing/2014/main" id="{00000000-0008-0000-0200-000093570000}"/>
              </a:ext>
            </a:extLst>
          </xdr:cNvPr>
          <xdr:cNvSpPr txBox="1"/>
        </xdr:nvSpPr>
        <xdr:spPr>
          <a:xfrm>
            <a:off x="8282524" y="6381373"/>
            <a:ext cx="1800787"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6F0F0E2C-7347-4D65-BFC6-4D7740CEEA50}" type="TxLink">
              <a:rPr kumimoji="1" lang="en-US" altLang="en-US" sz="11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P$53">
        <xdr:nvSpPr>
          <xdr:cNvPr id="22420" name="テキスト ボックス 22419">
            <a:extLst>
              <a:ext uri="{FF2B5EF4-FFF2-40B4-BE49-F238E27FC236}">
                <a16:creationId xmlns:a16="http://schemas.microsoft.com/office/drawing/2014/main" id="{00000000-0008-0000-0200-000094570000}"/>
              </a:ext>
            </a:extLst>
          </xdr:cNvPr>
          <xdr:cNvSpPr txBox="1"/>
        </xdr:nvSpPr>
        <xdr:spPr>
          <a:xfrm>
            <a:off x="8282524" y="6381373"/>
            <a:ext cx="1800787"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05942FB4-3C21-41E6-81AC-8CD7870B2C28}" type="TxLink">
              <a:rPr kumimoji="1" lang="en-US" altLang="en-US" sz="22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200" b="1" i="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P$56">
        <xdr:nvSpPr>
          <xdr:cNvPr id="22421" name="テキスト ボックス 22420">
            <a:extLst>
              <a:ext uri="{FF2B5EF4-FFF2-40B4-BE49-F238E27FC236}">
                <a16:creationId xmlns:a16="http://schemas.microsoft.com/office/drawing/2014/main" id="{00000000-0008-0000-0200-000095570000}"/>
              </a:ext>
            </a:extLst>
          </xdr:cNvPr>
          <xdr:cNvSpPr txBox="1"/>
        </xdr:nvSpPr>
        <xdr:spPr>
          <a:xfrm>
            <a:off x="8659684" y="6381373"/>
            <a:ext cx="1423626"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870F42A5-FC98-4E80-B8CC-DDE4E88A25DB}" type="TxLink">
              <a:rPr kumimoji="1" lang="en-US" altLang="en-US" sz="11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ln w="44450">
                <a:solidFill>
                  <a:schemeClr val="bg1"/>
                </a:solidFill>
              </a:ln>
              <a:solidFill>
                <a:schemeClr val="bg1"/>
              </a:solidFill>
              <a:effectLst/>
              <a:latin typeface="メイリオ" panose="020B0604030504040204" pitchFamily="50" charset="-128"/>
              <a:ea typeface="メイリオ" panose="020B0604030504040204" pitchFamily="50" charset="-128"/>
            </a:endParaRPr>
          </a:p>
        </xdr:txBody>
      </xdr:sp>
      <xdr:sp macro="" textlink="$P$55">
        <xdr:nvSpPr>
          <xdr:cNvPr id="22422" name="テキスト ボックス 22421">
            <a:extLst>
              <a:ext uri="{FF2B5EF4-FFF2-40B4-BE49-F238E27FC236}">
                <a16:creationId xmlns:a16="http://schemas.microsoft.com/office/drawing/2014/main" id="{00000000-0008-0000-0200-000096570000}"/>
              </a:ext>
            </a:extLst>
          </xdr:cNvPr>
          <xdr:cNvSpPr txBox="1"/>
        </xdr:nvSpPr>
        <xdr:spPr>
          <a:xfrm>
            <a:off x="8659684" y="6381373"/>
            <a:ext cx="1423626"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8837DCE0-3A6E-418C-BB6B-C76E70763E4D}" type="TxLink">
              <a:rPr kumimoji="1" lang="en-US" altLang="en-US" sz="22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200" b="1" i="1">
              <a:ln w="44450">
                <a:solidFill>
                  <a:schemeClr val="bg1"/>
                </a:solidFill>
              </a:ln>
              <a:solidFill>
                <a:schemeClr val="bg1"/>
              </a:solidFill>
              <a:effectLst/>
              <a:latin typeface="メイリオ" panose="020B0604030504040204" pitchFamily="50" charset="-128"/>
              <a:ea typeface="メイリオ" panose="020B0604030504040204" pitchFamily="50" charset="-128"/>
            </a:endParaRPr>
          </a:p>
        </xdr:txBody>
      </xdr:sp>
      <xdr:sp macro="" textlink="$P$48">
        <xdr:nvSpPr>
          <xdr:cNvPr id="22423" name="テキスト ボックス 22422">
            <a:extLst>
              <a:ext uri="{FF2B5EF4-FFF2-40B4-BE49-F238E27FC236}">
                <a16:creationId xmlns:a16="http://schemas.microsoft.com/office/drawing/2014/main" id="{00000000-0008-0000-0200-000097570000}"/>
              </a:ext>
            </a:extLst>
          </xdr:cNvPr>
          <xdr:cNvSpPr txBox="1"/>
        </xdr:nvSpPr>
        <xdr:spPr>
          <a:xfrm>
            <a:off x="8282524" y="6571194"/>
            <a:ext cx="1800474" cy="153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DDD06830-362B-466D-83AD-1FBDE62DAA6C}" type="TxLink">
              <a:rPr kumimoji="1" lang="en-US" altLang="en-US" sz="11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P$47">
        <xdr:nvSpPr>
          <xdr:cNvPr id="22424" name="テキスト ボックス 22423">
            <a:extLst>
              <a:ext uri="{FF2B5EF4-FFF2-40B4-BE49-F238E27FC236}">
                <a16:creationId xmlns:a16="http://schemas.microsoft.com/office/drawing/2014/main" id="{00000000-0008-0000-0200-000098570000}"/>
              </a:ext>
            </a:extLst>
          </xdr:cNvPr>
          <xdr:cNvSpPr txBox="1"/>
        </xdr:nvSpPr>
        <xdr:spPr>
          <a:xfrm>
            <a:off x="8282524" y="6571194"/>
            <a:ext cx="1800787" cy="153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0F1B452C-9791-4CF6-A3C3-F6F259865689}" type="TxLink">
              <a:rPr kumimoji="1" lang="ja-JP" altLang="en-US" sz="14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P$50">
        <xdr:nvSpPr>
          <xdr:cNvPr id="22425" name="テキスト ボックス 22424">
            <a:extLst>
              <a:ext uri="{FF2B5EF4-FFF2-40B4-BE49-F238E27FC236}">
                <a16:creationId xmlns:a16="http://schemas.microsoft.com/office/drawing/2014/main" id="{00000000-0008-0000-0200-000099570000}"/>
              </a:ext>
            </a:extLst>
          </xdr:cNvPr>
          <xdr:cNvSpPr txBox="1"/>
        </xdr:nvSpPr>
        <xdr:spPr>
          <a:xfrm>
            <a:off x="8659684" y="6571194"/>
            <a:ext cx="1423626" cy="153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032BFD47-9E30-4220-AE27-217F2F739CCD}" type="TxLink">
              <a:rPr kumimoji="1" lang="en-US" altLang="en-US" sz="11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P$49">
        <xdr:nvSpPr>
          <xdr:cNvPr id="22426" name="テキスト ボックス 22425">
            <a:extLst>
              <a:ext uri="{FF2B5EF4-FFF2-40B4-BE49-F238E27FC236}">
                <a16:creationId xmlns:a16="http://schemas.microsoft.com/office/drawing/2014/main" id="{00000000-0008-0000-0200-00009A570000}"/>
              </a:ext>
            </a:extLst>
          </xdr:cNvPr>
          <xdr:cNvSpPr txBox="1"/>
        </xdr:nvSpPr>
        <xdr:spPr>
          <a:xfrm>
            <a:off x="8659684" y="6571194"/>
            <a:ext cx="1423626" cy="153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F0F68F76-E8A0-4BB2-9E56-585B6590074F}" type="TxLink">
              <a:rPr kumimoji="1" lang="en-US" altLang="en-US" sz="14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P$41">
        <xdr:nvSpPr>
          <xdr:cNvPr id="22427" name="テキスト ボックス 22426">
            <a:extLst>
              <a:ext uri="{FF2B5EF4-FFF2-40B4-BE49-F238E27FC236}">
                <a16:creationId xmlns:a16="http://schemas.microsoft.com/office/drawing/2014/main" id="{00000000-0008-0000-0200-00009B570000}"/>
              </a:ext>
            </a:extLst>
          </xdr:cNvPr>
          <xdr:cNvSpPr txBox="1"/>
        </xdr:nvSpPr>
        <xdr:spPr>
          <a:xfrm>
            <a:off x="8282524" y="6339876"/>
            <a:ext cx="1800787" cy="197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A515C828-BB61-49D3-BC4C-F92D504D2A5A}" type="TxLink">
              <a:rPr kumimoji="1" lang="ja-JP" altLang="en-US" sz="11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P$40">
        <xdr:nvSpPr>
          <xdr:cNvPr id="22428" name="テキスト ボックス 22427">
            <a:extLst>
              <a:ext uri="{FF2B5EF4-FFF2-40B4-BE49-F238E27FC236}">
                <a16:creationId xmlns:a16="http://schemas.microsoft.com/office/drawing/2014/main" id="{00000000-0008-0000-0200-00009C570000}"/>
              </a:ext>
            </a:extLst>
          </xdr:cNvPr>
          <xdr:cNvSpPr txBox="1"/>
        </xdr:nvSpPr>
        <xdr:spPr>
          <a:xfrm>
            <a:off x="8282524" y="6339876"/>
            <a:ext cx="1800787" cy="197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0FD3410A-6902-4205-8EF1-8E166E4B6DAB}" type="TxLink">
              <a:rPr kumimoji="1" lang="en-US" altLang="en-US" sz="18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P$43">
        <xdr:nvSpPr>
          <xdr:cNvPr id="22429" name="テキスト ボックス 22428">
            <a:extLst>
              <a:ext uri="{FF2B5EF4-FFF2-40B4-BE49-F238E27FC236}">
                <a16:creationId xmlns:a16="http://schemas.microsoft.com/office/drawing/2014/main" id="{00000000-0008-0000-0200-00009D570000}"/>
              </a:ext>
            </a:extLst>
          </xdr:cNvPr>
          <xdr:cNvSpPr txBox="1"/>
        </xdr:nvSpPr>
        <xdr:spPr>
          <a:xfrm>
            <a:off x="8659684" y="6339876"/>
            <a:ext cx="1423626" cy="197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CD24D9BB-8A53-4F4B-A3A6-E1EC6450394A}" type="TxLink">
              <a:rPr kumimoji="1" lang="en-US" altLang="en-US" sz="11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P$42">
        <xdr:nvSpPr>
          <xdr:cNvPr id="22430" name="テキスト ボックス 22429">
            <a:extLst>
              <a:ext uri="{FF2B5EF4-FFF2-40B4-BE49-F238E27FC236}">
                <a16:creationId xmlns:a16="http://schemas.microsoft.com/office/drawing/2014/main" id="{00000000-0008-0000-0200-00009E570000}"/>
              </a:ext>
            </a:extLst>
          </xdr:cNvPr>
          <xdr:cNvSpPr txBox="1"/>
        </xdr:nvSpPr>
        <xdr:spPr>
          <a:xfrm>
            <a:off x="8659684" y="6339876"/>
            <a:ext cx="1423626" cy="197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FE9E67A2-9BE6-4A5D-B9DE-60D2D535CD69}" type="TxLink">
              <a:rPr kumimoji="1" lang="en-US" altLang="en-US" sz="1800" b="1" i="0" u="none" strike="noStrike">
                <a:ln w="4445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ln w="4445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V$49">
        <xdr:nvSpPr>
          <xdr:cNvPr id="22431" name="テキスト ボックス 22430">
            <a:extLst>
              <a:ext uri="{FF2B5EF4-FFF2-40B4-BE49-F238E27FC236}">
                <a16:creationId xmlns:a16="http://schemas.microsoft.com/office/drawing/2014/main" id="{00000000-0008-0000-0200-00009F570000}"/>
              </a:ext>
            </a:extLst>
          </xdr:cNvPr>
          <xdr:cNvSpPr txBox="1"/>
        </xdr:nvSpPr>
        <xdr:spPr>
          <a:xfrm>
            <a:off x="8344938" y="5025707"/>
            <a:ext cx="1626292" cy="2828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FD5C05E3-0968-4599-9174-6DC29A37539E}" type="TxLink">
              <a:rPr lang="en-US" altLang="en-US" sz="1100" b="1" i="0" u="none" strike="noStrike">
                <a:ln w="57150">
                  <a:solidFill>
                    <a:schemeClr val="bg1"/>
                  </a:solidFill>
                </a:ln>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400" b="1" i="0">
              <a:ln w="57150">
                <a:solidFill>
                  <a:schemeClr val="bg1"/>
                </a:solidFill>
              </a:ln>
              <a:solidFill>
                <a:schemeClr val="accent1">
                  <a:lumMod val="75000"/>
                </a:schemeClr>
              </a:solidFill>
              <a:effectLst/>
              <a:latin typeface="+mn-ea"/>
              <a:ea typeface="+mn-ea"/>
            </a:endParaRPr>
          </a:p>
        </xdr:txBody>
      </xdr:sp>
      <xdr:sp macro="" textlink="$V$47">
        <xdr:nvSpPr>
          <xdr:cNvPr id="22432" name="テキスト ボックス 22431">
            <a:extLst>
              <a:ext uri="{FF2B5EF4-FFF2-40B4-BE49-F238E27FC236}">
                <a16:creationId xmlns:a16="http://schemas.microsoft.com/office/drawing/2014/main" id="{00000000-0008-0000-0200-0000A0570000}"/>
              </a:ext>
            </a:extLst>
          </xdr:cNvPr>
          <xdr:cNvSpPr txBox="1"/>
        </xdr:nvSpPr>
        <xdr:spPr>
          <a:xfrm>
            <a:off x="8967604" y="4334470"/>
            <a:ext cx="286717" cy="269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2B40CD9A-F5D2-449A-BAA8-C673DCC4D060}" type="TxLink">
              <a:rPr lang="en-US" altLang="en-US" sz="1100" b="0" i="0" u="none" strike="noStrike">
                <a:ln w="63500">
                  <a:solidFill>
                    <a:schemeClr val="bg1"/>
                  </a:solidFill>
                </a:ln>
                <a:solidFill>
                  <a:srgbClr val="000000"/>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000" b="1" i="0">
              <a:ln w="63500">
                <a:solidFill>
                  <a:schemeClr val="bg1"/>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V$45">
        <xdr:nvSpPr>
          <xdr:cNvPr id="22433" name="テキスト ボックス 22432">
            <a:extLst>
              <a:ext uri="{FF2B5EF4-FFF2-40B4-BE49-F238E27FC236}">
                <a16:creationId xmlns:a16="http://schemas.microsoft.com/office/drawing/2014/main" id="{00000000-0008-0000-0200-0000A1570000}"/>
              </a:ext>
            </a:extLst>
          </xdr:cNvPr>
          <xdr:cNvSpPr txBox="1"/>
        </xdr:nvSpPr>
        <xdr:spPr>
          <a:xfrm>
            <a:off x="8962001" y="4351279"/>
            <a:ext cx="286717" cy="269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A69A47AC-FFE0-45F5-BB37-C1D82A0C73E3}" type="TxLink">
              <a:rPr lang="en-US" altLang="en-US" sz="3400" b="1" i="0" u="none" strike="noStrike">
                <a:ln w="57150">
                  <a:solidFill>
                    <a:schemeClr val="bg1"/>
                  </a:solidFill>
                </a:ln>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400" b="1" i="0">
              <a:ln w="57150">
                <a:solidFill>
                  <a:schemeClr val="bg1"/>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V$46">
        <xdr:nvSpPr>
          <xdr:cNvPr id="22434" name="テキスト ボックス 22433">
            <a:extLst>
              <a:ext uri="{FF2B5EF4-FFF2-40B4-BE49-F238E27FC236}">
                <a16:creationId xmlns:a16="http://schemas.microsoft.com/office/drawing/2014/main" id="{00000000-0008-0000-0200-0000A2570000}"/>
              </a:ext>
            </a:extLst>
          </xdr:cNvPr>
          <xdr:cNvSpPr txBox="1"/>
        </xdr:nvSpPr>
        <xdr:spPr>
          <a:xfrm>
            <a:off x="8359307" y="4351279"/>
            <a:ext cx="286715" cy="269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CBFA64D2-FD57-49C1-BA05-8DCBA139523A}" type="TxLink">
              <a:rPr lang="en-US" altLang="en-US" sz="1100" b="0" i="0" u="none" strike="noStrike">
                <a:ln w="63500">
                  <a:solidFill>
                    <a:schemeClr val="bg1"/>
                  </a:solidFill>
                </a:ln>
                <a:solidFill>
                  <a:srgbClr val="000000"/>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000" b="1" i="0">
              <a:ln w="63500">
                <a:solidFill>
                  <a:schemeClr val="bg1"/>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V$44">
        <xdr:nvSpPr>
          <xdr:cNvPr id="22435" name="テキスト ボックス 22434">
            <a:extLst>
              <a:ext uri="{FF2B5EF4-FFF2-40B4-BE49-F238E27FC236}">
                <a16:creationId xmlns:a16="http://schemas.microsoft.com/office/drawing/2014/main" id="{00000000-0008-0000-0200-0000A3570000}"/>
              </a:ext>
            </a:extLst>
          </xdr:cNvPr>
          <xdr:cNvSpPr txBox="1"/>
        </xdr:nvSpPr>
        <xdr:spPr>
          <a:xfrm>
            <a:off x="8359307" y="4351279"/>
            <a:ext cx="286715" cy="269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DA814E73-722C-4303-A35A-10C4CC3B7CC1}" type="TxLink">
              <a:rPr lang="en-US" altLang="en-US" sz="3400" b="1" i="0" u="none" strike="noStrike">
                <a:ln w="57150">
                  <a:solidFill>
                    <a:schemeClr val="bg1"/>
                  </a:solidFill>
                </a:ln>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400" b="1" i="0">
              <a:ln w="57150">
                <a:solidFill>
                  <a:schemeClr val="bg1"/>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V$43">
        <xdr:nvSpPr>
          <xdr:cNvPr id="22436" name="テキスト ボックス 22435">
            <a:extLst>
              <a:ext uri="{FF2B5EF4-FFF2-40B4-BE49-F238E27FC236}">
                <a16:creationId xmlns:a16="http://schemas.microsoft.com/office/drawing/2014/main" id="{00000000-0008-0000-0200-0000A4570000}"/>
              </a:ext>
            </a:extLst>
          </xdr:cNvPr>
          <xdr:cNvSpPr txBox="1"/>
        </xdr:nvSpPr>
        <xdr:spPr>
          <a:xfrm>
            <a:off x="8797641" y="3962572"/>
            <a:ext cx="286802" cy="2697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DAE930A7-1F03-4158-A59C-7CF31F37236F}" type="TxLink">
              <a:rPr lang="en-US" altLang="en-US" sz="1100" b="0" i="0" u="none" strike="noStrike">
                <a:ln w="63500">
                  <a:solidFill>
                    <a:schemeClr val="bg1"/>
                  </a:solidFill>
                </a:ln>
                <a:solidFill>
                  <a:srgbClr val="000000"/>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600" b="1" i="0">
              <a:ln w="63500">
                <a:solidFill>
                  <a:schemeClr val="bg1"/>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V$42">
        <xdr:nvSpPr>
          <xdr:cNvPr id="22437" name="テキスト ボックス 22436">
            <a:extLst>
              <a:ext uri="{FF2B5EF4-FFF2-40B4-BE49-F238E27FC236}">
                <a16:creationId xmlns:a16="http://schemas.microsoft.com/office/drawing/2014/main" id="{00000000-0008-0000-0200-0000A5570000}"/>
              </a:ext>
            </a:extLst>
          </xdr:cNvPr>
          <xdr:cNvSpPr txBox="1"/>
        </xdr:nvSpPr>
        <xdr:spPr>
          <a:xfrm>
            <a:off x="8797641" y="3962572"/>
            <a:ext cx="286802" cy="2697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6D82DF72-197D-4307-B596-E506F60792D8}" type="TxLink">
              <a:rPr lang="en-US" altLang="en-US" sz="3400" b="1" i="0" u="none" strike="noStrike">
                <a:ln w="57150">
                  <a:solidFill>
                    <a:schemeClr val="bg1"/>
                  </a:solidFill>
                </a:ln>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400" b="1" i="0">
              <a:ln w="57150">
                <a:solidFill>
                  <a:schemeClr val="bg1"/>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K$54">
        <xdr:nvSpPr>
          <xdr:cNvPr id="22438" name="テキスト ボックス 22437">
            <a:extLst>
              <a:ext uri="{FF2B5EF4-FFF2-40B4-BE49-F238E27FC236}">
                <a16:creationId xmlns:a16="http://schemas.microsoft.com/office/drawing/2014/main" id="{00000000-0008-0000-0200-0000A6570000}"/>
              </a:ext>
            </a:extLst>
          </xdr:cNvPr>
          <xdr:cNvSpPr txBox="1">
            <a:spLocks noChangeAspect="1"/>
          </xdr:cNvSpPr>
        </xdr:nvSpPr>
        <xdr:spPr>
          <a:xfrm>
            <a:off x="8197923" y="3279497"/>
            <a:ext cx="1898490" cy="460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90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0E032CE4-BC8F-44CF-869E-20931860BAE0}" type="TxLink">
              <a:rPr lang="ja-JP" altLang="en-US" sz="1100" b="1" i="0" u="none" strike="noStrike">
                <a:ln w="76200">
                  <a:solidFill>
                    <a:schemeClr val="bg1"/>
                  </a:solidFill>
                </a:ln>
                <a:solidFill>
                  <a:srgbClr val="000000"/>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400" b="1">
              <a:ln w="76200">
                <a:solidFill>
                  <a:schemeClr val="bg1"/>
                </a:solidFill>
              </a:ln>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K$53">
        <xdr:nvSpPr>
          <xdr:cNvPr id="22439" name="テキスト ボックス 22438">
            <a:extLst>
              <a:ext uri="{FF2B5EF4-FFF2-40B4-BE49-F238E27FC236}">
                <a16:creationId xmlns:a16="http://schemas.microsoft.com/office/drawing/2014/main" id="{00000000-0008-0000-0200-0000A7570000}"/>
              </a:ext>
            </a:extLst>
          </xdr:cNvPr>
          <xdr:cNvSpPr txBox="1">
            <a:spLocks noChangeAspect="1"/>
          </xdr:cNvSpPr>
        </xdr:nvSpPr>
        <xdr:spPr>
          <a:xfrm>
            <a:off x="8197926" y="3262476"/>
            <a:ext cx="1898490" cy="460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90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5B47C062-69F5-4492-815B-020DB4AF2183}" type="TxLink">
              <a:rPr lang="en-US" altLang="en-US" sz="3800" b="1" i="0" u="none" strike="noStrike">
                <a:ln w="76200">
                  <a:solidFill>
                    <a:schemeClr val="bg1"/>
                  </a:solidFill>
                </a:ln>
                <a:solidFill>
                  <a:srgbClr val="000000"/>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3800" b="1">
              <a:ln w="76200">
                <a:solidFill>
                  <a:schemeClr val="bg1"/>
                </a:solidFill>
              </a:ln>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K$45">
        <xdr:nvSpPr>
          <xdr:cNvPr id="22440" name="テキスト ボックス 22439">
            <a:extLst>
              <a:ext uri="{FF2B5EF4-FFF2-40B4-BE49-F238E27FC236}">
                <a16:creationId xmlns:a16="http://schemas.microsoft.com/office/drawing/2014/main" id="{00000000-0008-0000-0200-0000A8570000}"/>
              </a:ext>
            </a:extLst>
          </xdr:cNvPr>
          <xdr:cNvSpPr txBox="1">
            <a:spLocks noChangeAspect="1"/>
          </xdr:cNvSpPr>
        </xdr:nvSpPr>
        <xdr:spPr>
          <a:xfrm>
            <a:off x="8197923" y="2715348"/>
            <a:ext cx="1898490" cy="463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90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8A0DD2DA-489B-4CF6-B228-1BE1F3B07903}" type="TxLink">
              <a:rPr lang="ja-JP" altLang="en-US" sz="1100" b="1" i="0" u="none" strike="noStrike">
                <a:ln w="76200">
                  <a:solidFill>
                    <a:schemeClr val="bg1"/>
                  </a:solidFill>
                </a:ln>
                <a:solidFill>
                  <a:srgbClr val="000000"/>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400" b="1">
              <a:ln w="76200">
                <a:solidFill>
                  <a:schemeClr val="bg1"/>
                </a:solidFill>
              </a:ln>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K$44">
        <xdr:nvSpPr>
          <xdr:cNvPr id="22441" name="テキスト ボックス 22440">
            <a:extLst>
              <a:ext uri="{FF2B5EF4-FFF2-40B4-BE49-F238E27FC236}">
                <a16:creationId xmlns:a16="http://schemas.microsoft.com/office/drawing/2014/main" id="{00000000-0008-0000-0200-0000A9570000}"/>
              </a:ext>
            </a:extLst>
          </xdr:cNvPr>
          <xdr:cNvSpPr txBox="1">
            <a:spLocks noChangeAspect="1"/>
          </xdr:cNvSpPr>
        </xdr:nvSpPr>
        <xdr:spPr>
          <a:xfrm>
            <a:off x="8197923" y="2715349"/>
            <a:ext cx="1898490" cy="463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90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C9BD4EDB-82DB-4A56-9C3D-9C5E57B0CA63}" type="TxLink">
              <a:rPr lang="en-US" altLang="en-US" sz="3800" b="1" i="0" u="none" strike="noStrike">
                <a:ln w="76200">
                  <a:solidFill>
                    <a:schemeClr val="bg1"/>
                  </a:solidFill>
                </a:ln>
                <a:solidFill>
                  <a:srgbClr val="000000"/>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3800" b="1">
              <a:ln w="76200">
                <a:solidFill>
                  <a:schemeClr val="bg1"/>
                </a:solidFill>
              </a:ln>
              <a:solidFill>
                <a:schemeClr val="accent1">
                  <a:lumMod val="75000"/>
                </a:schemeClr>
              </a:solidFill>
              <a:effectLst/>
              <a:latin typeface="メイリオ" panose="020B0604030504040204" pitchFamily="50" charset="-128"/>
              <a:ea typeface="メイリオ" panose="020B0604030504040204" pitchFamily="50" charset="-128"/>
            </a:endParaRPr>
          </a:p>
        </xdr:txBody>
      </xdr:sp>
    </xdr:grpSp>
    <xdr:clientData/>
  </xdr:twoCellAnchor>
  <xdr:twoCellAnchor>
    <xdr:from>
      <xdr:col>12</xdr:col>
      <xdr:colOff>123606</xdr:colOff>
      <xdr:row>10</xdr:row>
      <xdr:rowOff>72328</xdr:rowOff>
    </xdr:from>
    <xdr:to>
      <xdr:col>15</xdr:col>
      <xdr:colOff>21849</xdr:colOff>
      <xdr:row>28</xdr:row>
      <xdr:rowOff>163370</xdr:rowOff>
    </xdr:to>
    <xdr:grpSp>
      <xdr:nvGrpSpPr>
        <xdr:cNvPr id="22442" name="グループ化 22441">
          <a:extLst>
            <a:ext uri="{FF2B5EF4-FFF2-40B4-BE49-F238E27FC236}">
              <a16:creationId xmlns:a16="http://schemas.microsoft.com/office/drawing/2014/main" id="{00000000-0008-0000-0200-0000AA570000}"/>
            </a:ext>
          </a:extLst>
        </xdr:cNvPr>
        <xdr:cNvGrpSpPr/>
      </xdr:nvGrpSpPr>
      <xdr:grpSpPr>
        <a:xfrm>
          <a:off x="8029356" y="2756646"/>
          <a:ext cx="1898493" cy="4922815"/>
          <a:chOff x="8197923" y="2715348"/>
          <a:chExt cx="1898493" cy="4838444"/>
        </a:xfrm>
      </xdr:grpSpPr>
      <xdr:sp macro="" textlink="$T$55">
        <xdr:nvSpPr>
          <xdr:cNvPr id="22443" name="テキスト ボックス 22442">
            <a:extLst>
              <a:ext uri="{FF2B5EF4-FFF2-40B4-BE49-F238E27FC236}">
                <a16:creationId xmlns:a16="http://schemas.microsoft.com/office/drawing/2014/main" id="{00000000-0008-0000-0200-0000AB570000}"/>
              </a:ext>
            </a:extLst>
          </xdr:cNvPr>
          <xdr:cNvSpPr txBox="1">
            <a:spLocks noChangeAspect="1"/>
          </xdr:cNvSpPr>
        </xdr:nvSpPr>
        <xdr:spPr>
          <a:xfrm>
            <a:off x="8681411" y="7448714"/>
            <a:ext cx="234000" cy="1050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0E7665D1-DD7D-42EE-8E0E-6D31A9A32169}" type="TxLink">
              <a:rPr kumimoji="1" lang="ja-JP"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sp macro="" textlink="$T$55">
        <xdr:nvSpPr>
          <xdr:cNvPr id="22444" name="テキスト ボックス 22443">
            <a:extLst>
              <a:ext uri="{FF2B5EF4-FFF2-40B4-BE49-F238E27FC236}">
                <a16:creationId xmlns:a16="http://schemas.microsoft.com/office/drawing/2014/main" id="{00000000-0008-0000-0200-0000AC570000}"/>
              </a:ext>
            </a:extLst>
          </xdr:cNvPr>
          <xdr:cNvSpPr txBox="1">
            <a:spLocks noChangeAspect="1"/>
          </xdr:cNvSpPr>
        </xdr:nvSpPr>
        <xdr:spPr>
          <a:xfrm>
            <a:off x="8843894" y="6764392"/>
            <a:ext cx="234000" cy="1036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5628DA71-41F1-49D6-A9C3-EB56EA740273}" type="TxLink">
              <a:rPr kumimoji="1" lang="ja-JP"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sp macro="" textlink="$T$54">
        <xdr:nvSpPr>
          <xdr:cNvPr id="22445" name="テキスト ボックス 22444">
            <a:extLst>
              <a:ext uri="{FF2B5EF4-FFF2-40B4-BE49-F238E27FC236}">
                <a16:creationId xmlns:a16="http://schemas.microsoft.com/office/drawing/2014/main" id="{00000000-0008-0000-0200-0000AD570000}"/>
              </a:ext>
            </a:extLst>
          </xdr:cNvPr>
          <xdr:cNvSpPr txBox="1">
            <a:spLocks/>
          </xdr:cNvSpPr>
        </xdr:nvSpPr>
        <xdr:spPr>
          <a:xfrm>
            <a:off x="8216481" y="6852761"/>
            <a:ext cx="432000" cy="145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56D442BD-4577-4044-AD32-1ADB6AC68C01}" type="TxLink">
              <a:rPr kumimoji="1" lang="ja-JP"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sp macro="" textlink="$T$53">
        <xdr:nvSpPr>
          <xdr:cNvPr id="22446" name="テキスト ボックス 22445">
            <a:extLst>
              <a:ext uri="{FF2B5EF4-FFF2-40B4-BE49-F238E27FC236}">
                <a16:creationId xmlns:a16="http://schemas.microsoft.com/office/drawing/2014/main" id="{00000000-0008-0000-0200-0000AE570000}"/>
              </a:ext>
            </a:extLst>
          </xdr:cNvPr>
          <xdr:cNvSpPr txBox="1">
            <a:spLocks/>
          </xdr:cNvSpPr>
        </xdr:nvSpPr>
        <xdr:spPr>
          <a:xfrm>
            <a:off x="8216481" y="6154613"/>
            <a:ext cx="432000" cy="149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1C024370-A76A-438A-B572-F7C44B5D78DC}" type="TxLink">
              <a:rPr kumimoji="1" lang="ja-JP"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sp macro="" textlink="$T$51">
        <xdr:nvSpPr>
          <xdr:cNvPr id="22447" name="テキスト ボックス 22446">
            <a:extLst>
              <a:ext uri="{FF2B5EF4-FFF2-40B4-BE49-F238E27FC236}">
                <a16:creationId xmlns:a16="http://schemas.microsoft.com/office/drawing/2014/main" id="{00000000-0008-0000-0200-0000AF570000}"/>
              </a:ext>
            </a:extLst>
          </xdr:cNvPr>
          <xdr:cNvSpPr txBox="1"/>
        </xdr:nvSpPr>
        <xdr:spPr>
          <a:xfrm>
            <a:off x="8960589" y="7445850"/>
            <a:ext cx="720000" cy="1074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5E191C9C-A208-456F-B259-6E314FEA6AE3}" type="TxLink">
              <a:rPr kumimoji="1" lang="en-US" altLang="en-US" sz="1400" b="1" i="0" u="none" strike="noStrike">
                <a:solidFill>
                  <a:srgbClr val="000000"/>
                </a:solidFill>
                <a:effectLst/>
                <a:latin typeface="ＭＳ Ｐゴシック"/>
                <a:ea typeface="ＭＳ Ｐゴシック"/>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sp macro="" textlink="$R$54">
        <xdr:nvSpPr>
          <xdr:cNvPr id="22448" name="テキスト ボックス 22447">
            <a:extLst>
              <a:ext uri="{FF2B5EF4-FFF2-40B4-BE49-F238E27FC236}">
                <a16:creationId xmlns:a16="http://schemas.microsoft.com/office/drawing/2014/main" id="{00000000-0008-0000-0200-0000B0570000}"/>
              </a:ext>
            </a:extLst>
          </xdr:cNvPr>
          <xdr:cNvSpPr txBox="1"/>
        </xdr:nvSpPr>
        <xdr:spPr>
          <a:xfrm>
            <a:off x="8279424" y="7065992"/>
            <a:ext cx="1404000"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7ABC4446-963B-4479-A857-C4E8C48AEFAD}"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6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R$53">
        <xdr:nvSpPr>
          <xdr:cNvPr id="22449" name="テキスト ボックス 22448">
            <a:extLst>
              <a:ext uri="{FF2B5EF4-FFF2-40B4-BE49-F238E27FC236}">
                <a16:creationId xmlns:a16="http://schemas.microsoft.com/office/drawing/2014/main" id="{00000000-0008-0000-0200-0000B1570000}"/>
              </a:ext>
            </a:extLst>
          </xdr:cNvPr>
          <xdr:cNvSpPr txBox="1"/>
        </xdr:nvSpPr>
        <xdr:spPr>
          <a:xfrm>
            <a:off x="8279424" y="7065992"/>
            <a:ext cx="1404000"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C163D426-7A1F-458E-9C3A-7498C4EB463A}" type="TxLink">
              <a:rPr kumimoji="1" lang="en-US" altLang="en-US" sz="22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200" b="1" i="1">
              <a:solidFill>
                <a:schemeClr val="bg1"/>
              </a:solidFill>
              <a:effectLst/>
              <a:latin typeface="メイリオ" panose="020B0604030504040204" pitchFamily="50" charset="-128"/>
              <a:ea typeface="メイリオ" panose="020B0604030504040204" pitchFamily="50" charset="-128"/>
            </a:endParaRPr>
          </a:p>
        </xdr:txBody>
      </xdr:sp>
      <xdr:sp macro="" textlink="$R$56">
        <xdr:nvSpPr>
          <xdr:cNvPr id="22450" name="テキスト ボックス 22449">
            <a:extLst>
              <a:ext uri="{FF2B5EF4-FFF2-40B4-BE49-F238E27FC236}">
                <a16:creationId xmlns:a16="http://schemas.microsoft.com/office/drawing/2014/main" id="{00000000-0008-0000-0200-0000B2570000}"/>
              </a:ext>
            </a:extLst>
          </xdr:cNvPr>
          <xdr:cNvSpPr txBox="1"/>
        </xdr:nvSpPr>
        <xdr:spPr>
          <a:xfrm>
            <a:off x="8660806" y="7065992"/>
            <a:ext cx="1019783"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B73C9481-5414-4BCF-9A68-6943BC0E1DC1}" type="TxLink">
              <a:rPr kumimoji="1" lang="en-US"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chemeClr val="bg1"/>
              </a:solidFill>
              <a:effectLst/>
              <a:latin typeface="メイリオ" panose="020B0604030504040204" pitchFamily="50" charset="-128"/>
              <a:ea typeface="メイリオ" panose="020B0604030504040204" pitchFamily="50" charset="-128"/>
            </a:endParaRPr>
          </a:p>
        </xdr:txBody>
      </xdr:sp>
      <xdr:sp macro="" textlink="$R$55">
        <xdr:nvSpPr>
          <xdr:cNvPr id="22451" name="テキスト ボックス 22450">
            <a:extLst>
              <a:ext uri="{FF2B5EF4-FFF2-40B4-BE49-F238E27FC236}">
                <a16:creationId xmlns:a16="http://schemas.microsoft.com/office/drawing/2014/main" id="{00000000-0008-0000-0200-0000B3570000}"/>
              </a:ext>
            </a:extLst>
          </xdr:cNvPr>
          <xdr:cNvSpPr txBox="1"/>
        </xdr:nvSpPr>
        <xdr:spPr>
          <a:xfrm>
            <a:off x="8660806" y="7065992"/>
            <a:ext cx="1019783"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0A34EDB3-419C-42B4-B2BF-0EF4295B81A7}" type="TxLink">
              <a:rPr kumimoji="1" lang="en-US" altLang="en-US" sz="22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200" b="1" i="1">
              <a:solidFill>
                <a:schemeClr val="bg1"/>
              </a:solidFill>
              <a:effectLst/>
              <a:latin typeface="メイリオ" panose="020B0604030504040204" pitchFamily="50" charset="-128"/>
              <a:ea typeface="メイリオ" panose="020B0604030504040204" pitchFamily="50" charset="-128"/>
            </a:endParaRPr>
          </a:p>
        </xdr:txBody>
      </xdr:sp>
      <xdr:sp macro="" textlink="$R$48">
        <xdr:nvSpPr>
          <xdr:cNvPr id="22452" name="テキスト ボックス 22451">
            <a:extLst>
              <a:ext uri="{FF2B5EF4-FFF2-40B4-BE49-F238E27FC236}">
                <a16:creationId xmlns:a16="http://schemas.microsoft.com/office/drawing/2014/main" id="{00000000-0008-0000-0200-0000B4570000}"/>
              </a:ext>
            </a:extLst>
          </xdr:cNvPr>
          <xdr:cNvSpPr txBox="1"/>
        </xdr:nvSpPr>
        <xdr:spPr>
          <a:xfrm>
            <a:off x="8275301" y="7256579"/>
            <a:ext cx="1405289" cy="154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D2B72FBE-FE35-405D-8F14-BB063BD4F643}" type="TxLink">
              <a:rPr kumimoji="1" lang="ja-JP" altLang="en-US" sz="11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7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R$47">
        <xdr:nvSpPr>
          <xdr:cNvPr id="22453" name="テキスト ボックス 22452">
            <a:extLst>
              <a:ext uri="{FF2B5EF4-FFF2-40B4-BE49-F238E27FC236}">
                <a16:creationId xmlns:a16="http://schemas.microsoft.com/office/drawing/2014/main" id="{00000000-0008-0000-0200-0000B5570000}"/>
              </a:ext>
            </a:extLst>
          </xdr:cNvPr>
          <xdr:cNvSpPr txBox="1"/>
        </xdr:nvSpPr>
        <xdr:spPr>
          <a:xfrm>
            <a:off x="8275546" y="7256579"/>
            <a:ext cx="1405044" cy="154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BB7F7491-512C-48BF-BD2E-4505968F986C}" type="TxLink">
              <a:rPr kumimoji="1" lang="en-US" altLang="en-US" sz="14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R$50">
        <xdr:nvSpPr>
          <xdr:cNvPr id="22454" name="テキスト ボックス 22453">
            <a:extLst>
              <a:ext uri="{FF2B5EF4-FFF2-40B4-BE49-F238E27FC236}">
                <a16:creationId xmlns:a16="http://schemas.microsoft.com/office/drawing/2014/main" id="{00000000-0008-0000-0200-0000B6570000}"/>
              </a:ext>
            </a:extLst>
          </xdr:cNvPr>
          <xdr:cNvSpPr txBox="1"/>
        </xdr:nvSpPr>
        <xdr:spPr>
          <a:xfrm>
            <a:off x="8665308" y="7256579"/>
            <a:ext cx="1015281" cy="154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F256E2A7-EFFA-4BE8-8557-B52D74A2432B}" type="TxLink">
              <a:rPr kumimoji="1" lang="ja-JP" altLang="en-US" sz="16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6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R$49">
        <xdr:nvSpPr>
          <xdr:cNvPr id="22455" name="テキスト ボックス 22454">
            <a:extLst>
              <a:ext uri="{FF2B5EF4-FFF2-40B4-BE49-F238E27FC236}">
                <a16:creationId xmlns:a16="http://schemas.microsoft.com/office/drawing/2014/main" id="{00000000-0008-0000-0200-0000B7570000}"/>
              </a:ext>
            </a:extLst>
          </xdr:cNvPr>
          <xdr:cNvSpPr txBox="1"/>
        </xdr:nvSpPr>
        <xdr:spPr>
          <a:xfrm>
            <a:off x="8665700" y="7256579"/>
            <a:ext cx="1014889" cy="154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E84C1571-45DB-4CB9-A9DE-4F3D741D1627}" type="TxLink">
              <a:rPr kumimoji="1" lang="en-US" altLang="en-US" sz="14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R$41">
        <xdr:nvSpPr>
          <xdr:cNvPr id="22456" name="テキスト ボックス 22455">
            <a:extLst>
              <a:ext uri="{FF2B5EF4-FFF2-40B4-BE49-F238E27FC236}">
                <a16:creationId xmlns:a16="http://schemas.microsoft.com/office/drawing/2014/main" id="{00000000-0008-0000-0200-0000B8570000}"/>
              </a:ext>
            </a:extLst>
          </xdr:cNvPr>
          <xdr:cNvSpPr txBox="1"/>
        </xdr:nvSpPr>
        <xdr:spPr>
          <a:xfrm>
            <a:off x="8275301" y="7027280"/>
            <a:ext cx="1405289" cy="198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E03ABA1A-CED7-4EE7-A513-ADC43D688932}"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R$40">
        <xdr:nvSpPr>
          <xdr:cNvPr id="22457" name="テキスト ボックス 22456">
            <a:extLst>
              <a:ext uri="{FF2B5EF4-FFF2-40B4-BE49-F238E27FC236}">
                <a16:creationId xmlns:a16="http://schemas.microsoft.com/office/drawing/2014/main" id="{00000000-0008-0000-0200-0000B9570000}"/>
              </a:ext>
            </a:extLst>
          </xdr:cNvPr>
          <xdr:cNvSpPr txBox="1"/>
        </xdr:nvSpPr>
        <xdr:spPr>
          <a:xfrm>
            <a:off x="8275301" y="7027280"/>
            <a:ext cx="1405289" cy="198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54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CED9312F-76F0-4E51-8122-0C4A2608A411}" type="TxLink">
              <a:rPr kumimoji="1" lang="en-US"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R$43">
        <xdr:nvSpPr>
          <xdr:cNvPr id="22458" name="テキスト ボックス 22457">
            <a:extLst>
              <a:ext uri="{FF2B5EF4-FFF2-40B4-BE49-F238E27FC236}">
                <a16:creationId xmlns:a16="http://schemas.microsoft.com/office/drawing/2014/main" id="{00000000-0008-0000-0200-0000BA570000}"/>
              </a:ext>
            </a:extLst>
          </xdr:cNvPr>
          <xdr:cNvSpPr txBox="1"/>
        </xdr:nvSpPr>
        <xdr:spPr>
          <a:xfrm>
            <a:off x="8665308" y="7027280"/>
            <a:ext cx="1015281" cy="198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68A253A1-8E6A-4088-9374-9F53E3008B35}" type="TxLink">
              <a:rPr kumimoji="1" lang="ja-JP" altLang="en-US" sz="20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R$42">
        <xdr:nvSpPr>
          <xdr:cNvPr id="22459" name="テキスト ボックス 22458">
            <a:extLst>
              <a:ext uri="{FF2B5EF4-FFF2-40B4-BE49-F238E27FC236}">
                <a16:creationId xmlns:a16="http://schemas.microsoft.com/office/drawing/2014/main" id="{00000000-0008-0000-0200-0000BB570000}"/>
              </a:ext>
            </a:extLst>
          </xdr:cNvPr>
          <xdr:cNvSpPr txBox="1"/>
        </xdr:nvSpPr>
        <xdr:spPr>
          <a:xfrm>
            <a:off x="8665700" y="7027280"/>
            <a:ext cx="1014889" cy="198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9C471631-EAA5-4347-9E55-A83BB13BD1E7}" type="TxLink">
              <a:rPr kumimoji="1" lang="en-US"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T$50">
        <xdr:nvSpPr>
          <xdr:cNvPr id="22460" name="テキスト ボックス 22459">
            <a:extLst>
              <a:ext uri="{FF2B5EF4-FFF2-40B4-BE49-F238E27FC236}">
                <a16:creationId xmlns:a16="http://schemas.microsoft.com/office/drawing/2014/main" id="{00000000-0008-0000-0200-0000BC570000}"/>
              </a:ext>
            </a:extLst>
          </xdr:cNvPr>
          <xdr:cNvSpPr txBox="1"/>
        </xdr:nvSpPr>
        <xdr:spPr>
          <a:xfrm>
            <a:off x="9136840" y="6762724"/>
            <a:ext cx="934883" cy="106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94E02A80-1A33-43BB-ACDB-7556A16F462A}" type="TxLink">
              <a:rPr kumimoji="1" lang="en-US" altLang="en-US" sz="1400" b="1" i="0" u="none" strike="noStrike">
                <a:solidFill>
                  <a:srgbClr val="000000"/>
                </a:solidFill>
                <a:effectLst/>
                <a:latin typeface="ＭＳ Ｐゴシック"/>
                <a:ea typeface="ＭＳ Ｐゴシック"/>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sp macro="" textlink="$O$54">
        <xdr:nvSpPr>
          <xdr:cNvPr id="22461" name="テキスト ボックス 22460">
            <a:extLst>
              <a:ext uri="{FF2B5EF4-FFF2-40B4-BE49-F238E27FC236}">
                <a16:creationId xmlns:a16="http://schemas.microsoft.com/office/drawing/2014/main" id="{00000000-0008-0000-0200-0000BD570000}"/>
              </a:ext>
            </a:extLst>
          </xdr:cNvPr>
          <xdr:cNvSpPr txBox="1"/>
        </xdr:nvSpPr>
        <xdr:spPr>
          <a:xfrm>
            <a:off x="8282524" y="6381373"/>
            <a:ext cx="1800787"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36318AB5-38B0-46F0-B992-A544E2283818}"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O$53">
        <xdr:nvSpPr>
          <xdr:cNvPr id="22462" name="テキスト ボックス 22461">
            <a:extLst>
              <a:ext uri="{FF2B5EF4-FFF2-40B4-BE49-F238E27FC236}">
                <a16:creationId xmlns:a16="http://schemas.microsoft.com/office/drawing/2014/main" id="{00000000-0008-0000-0200-0000BE570000}"/>
              </a:ext>
            </a:extLst>
          </xdr:cNvPr>
          <xdr:cNvSpPr txBox="1"/>
        </xdr:nvSpPr>
        <xdr:spPr>
          <a:xfrm>
            <a:off x="8282524" y="6381373"/>
            <a:ext cx="1800787"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7E388002-41A0-463D-A2CA-AD1A012EAA11}" type="TxLink">
              <a:rPr kumimoji="1" lang="en-US" altLang="en-US" sz="22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2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O$56">
        <xdr:nvSpPr>
          <xdr:cNvPr id="22463" name="テキスト ボックス 22462">
            <a:extLst>
              <a:ext uri="{FF2B5EF4-FFF2-40B4-BE49-F238E27FC236}">
                <a16:creationId xmlns:a16="http://schemas.microsoft.com/office/drawing/2014/main" id="{00000000-0008-0000-0200-0000BF570000}"/>
              </a:ext>
            </a:extLst>
          </xdr:cNvPr>
          <xdr:cNvSpPr txBox="1"/>
        </xdr:nvSpPr>
        <xdr:spPr>
          <a:xfrm>
            <a:off x="8659684" y="6381373"/>
            <a:ext cx="1423626"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61257F46-2B52-4F3F-8D97-94E602AD8B9D}" type="TxLink">
              <a:rPr kumimoji="1" lang="en-US"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chemeClr val="bg1"/>
              </a:solidFill>
              <a:effectLst/>
              <a:latin typeface="メイリオ" panose="020B0604030504040204" pitchFamily="50" charset="-128"/>
              <a:ea typeface="メイリオ" panose="020B0604030504040204" pitchFamily="50" charset="-128"/>
            </a:endParaRPr>
          </a:p>
        </xdr:txBody>
      </xdr:sp>
      <xdr:sp macro="" textlink="$O$55">
        <xdr:nvSpPr>
          <xdr:cNvPr id="22464" name="テキスト ボックス 22463">
            <a:extLst>
              <a:ext uri="{FF2B5EF4-FFF2-40B4-BE49-F238E27FC236}">
                <a16:creationId xmlns:a16="http://schemas.microsoft.com/office/drawing/2014/main" id="{00000000-0008-0000-0200-0000C0570000}"/>
              </a:ext>
            </a:extLst>
          </xdr:cNvPr>
          <xdr:cNvSpPr txBox="1"/>
        </xdr:nvSpPr>
        <xdr:spPr>
          <a:xfrm>
            <a:off x="8659684" y="6381373"/>
            <a:ext cx="1423626"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E2E6BC7B-DD1D-43F3-917C-234255031546}" type="TxLink">
              <a:rPr kumimoji="1" lang="en-US" altLang="en-US" sz="22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200" b="1" i="1">
              <a:solidFill>
                <a:schemeClr val="bg1"/>
              </a:solidFill>
              <a:effectLst/>
              <a:latin typeface="メイリオ" panose="020B0604030504040204" pitchFamily="50" charset="-128"/>
              <a:ea typeface="メイリオ" panose="020B0604030504040204" pitchFamily="50" charset="-128"/>
            </a:endParaRPr>
          </a:p>
        </xdr:txBody>
      </xdr:sp>
      <xdr:sp macro="" textlink="$O$48">
        <xdr:nvSpPr>
          <xdr:cNvPr id="22465" name="テキスト ボックス 22464">
            <a:extLst>
              <a:ext uri="{FF2B5EF4-FFF2-40B4-BE49-F238E27FC236}">
                <a16:creationId xmlns:a16="http://schemas.microsoft.com/office/drawing/2014/main" id="{00000000-0008-0000-0200-0000C1570000}"/>
              </a:ext>
            </a:extLst>
          </xdr:cNvPr>
          <xdr:cNvSpPr txBox="1"/>
        </xdr:nvSpPr>
        <xdr:spPr>
          <a:xfrm>
            <a:off x="8282524" y="6571194"/>
            <a:ext cx="1800474" cy="153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89C98245-DA70-41E0-B9D8-367E1B6F18B8}" type="TxLink">
              <a:rPr kumimoji="1" lang="ja-JP" altLang="en-US" sz="11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O$47">
        <xdr:nvSpPr>
          <xdr:cNvPr id="22466" name="テキスト ボックス 22465">
            <a:extLst>
              <a:ext uri="{FF2B5EF4-FFF2-40B4-BE49-F238E27FC236}">
                <a16:creationId xmlns:a16="http://schemas.microsoft.com/office/drawing/2014/main" id="{00000000-0008-0000-0200-0000C2570000}"/>
              </a:ext>
            </a:extLst>
          </xdr:cNvPr>
          <xdr:cNvSpPr txBox="1"/>
        </xdr:nvSpPr>
        <xdr:spPr>
          <a:xfrm>
            <a:off x="8282524" y="6571194"/>
            <a:ext cx="1800787" cy="153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1E290ED7-C9D7-48D0-BA2C-457E60613674}" type="TxLink">
              <a:rPr kumimoji="1" lang="en-US" altLang="en-US" sz="14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O$50">
        <xdr:nvSpPr>
          <xdr:cNvPr id="22467" name="テキスト ボックス 22466">
            <a:extLst>
              <a:ext uri="{FF2B5EF4-FFF2-40B4-BE49-F238E27FC236}">
                <a16:creationId xmlns:a16="http://schemas.microsoft.com/office/drawing/2014/main" id="{00000000-0008-0000-0200-0000C3570000}"/>
              </a:ext>
            </a:extLst>
          </xdr:cNvPr>
          <xdr:cNvSpPr txBox="1"/>
        </xdr:nvSpPr>
        <xdr:spPr>
          <a:xfrm>
            <a:off x="8659684" y="6571194"/>
            <a:ext cx="1423626" cy="153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FC2E293E-CC8A-4C94-904C-1C8098F5844B}" type="TxLink">
              <a:rPr kumimoji="1" lang="ja-JP"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O$49">
        <xdr:nvSpPr>
          <xdr:cNvPr id="22468" name="テキスト ボックス 22467">
            <a:extLst>
              <a:ext uri="{FF2B5EF4-FFF2-40B4-BE49-F238E27FC236}">
                <a16:creationId xmlns:a16="http://schemas.microsoft.com/office/drawing/2014/main" id="{00000000-0008-0000-0200-0000C4570000}"/>
              </a:ext>
            </a:extLst>
          </xdr:cNvPr>
          <xdr:cNvSpPr txBox="1"/>
        </xdr:nvSpPr>
        <xdr:spPr>
          <a:xfrm>
            <a:off x="8659684" y="6571194"/>
            <a:ext cx="1423626" cy="153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8DBEA88B-E32B-422B-85F6-5AF8BA96CF58}" type="TxLink">
              <a:rPr kumimoji="1" lang="ja-JP" altLang="en-US" sz="14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O$41">
        <xdr:nvSpPr>
          <xdr:cNvPr id="22469" name="テキスト ボックス 22468">
            <a:extLst>
              <a:ext uri="{FF2B5EF4-FFF2-40B4-BE49-F238E27FC236}">
                <a16:creationId xmlns:a16="http://schemas.microsoft.com/office/drawing/2014/main" id="{00000000-0008-0000-0200-0000C5570000}"/>
              </a:ext>
            </a:extLst>
          </xdr:cNvPr>
          <xdr:cNvSpPr txBox="1"/>
        </xdr:nvSpPr>
        <xdr:spPr>
          <a:xfrm>
            <a:off x="8282524" y="6339876"/>
            <a:ext cx="1800787" cy="197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F58AD709-AAB0-499E-A8FD-A32EF7716C80}"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O$40">
        <xdr:nvSpPr>
          <xdr:cNvPr id="22470" name="テキスト ボックス 22469">
            <a:extLst>
              <a:ext uri="{FF2B5EF4-FFF2-40B4-BE49-F238E27FC236}">
                <a16:creationId xmlns:a16="http://schemas.microsoft.com/office/drawing/2014/main" id="{00000000-0008-0000-0200-0000C6570000}"/>
              </a:ext>
            </a:extLst>
          </xdr:cNvPr>
          <xdr:cNvSpPr txBox="1"/>
        </xdr:nvSpPr>
        <xdr:spPr>
          <a:xfrm>
            <a:off x="8282524" y="6339876"/>
            <a:ext cx="1800787" cy="197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E8FD474B-DE5E-4F94-B234-7EDDFD07DBD7}" type="TxLink">
              <a:rPr kumimoji="1" lang="en-US"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O$43">
        <xdr:nvSpPr>
          <xdr:cNvPr id="22471" name="テキスト ボックス 22470">
            <a:extLst>
              <a:ext uri="{FF2B5EF4-FFF2-40B4-BE49-F238E27FC236}">
                <a16:creationId xmlns:a16="http://schemas.microsoft.com/office/drawing/2014/main" id="{00000000-0008-0000-0200-0000C7570000}"/>
              </a:ext>
            </a:extLst>
          </xdr:cNvPr>
          <xdr:cNvSpPr txBox="1"/>
        </xdr:nvSpPr>
        <xdr:spPr>
          <a:xfrm>
            <a:off x="8659684" y="6339876"/>
            <a:ext cx="1423626" cy="197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0BC8221A-02F0-49A5-824C-B31F0B17474D}" type="TxLink">
              <a:rPr kumimoji="1" lang="ja-JP" altLang="en-US" sz="20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O$42">
        <xdr:nvSpPr>
          <xdr:cNvPr id="22472" name="テキスト ボックス 22471">
            <a:extLst>
              <a:ext uri="{FF2B5EF4-FFF2-40B4-BE49-F238E27FC236}">
                <a16:creationId xmlns:a16="http://schemas.microsoft.com/office/drawing/2014/main" id="{00000000-0008-0000-0200-0000C8570000}"/>
              </a:ext>
            </a:extLst>
          </xdr:cNvPr>
          <xdr:cNvSpPr txBox="1"/>
        </xdr:nvSpPr>
        <xdr:spPr>
          <a:xfrm>
            <a:off x="8659684" y="6339876"/>
            <a:ext cx="1423626" cy="197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6C4B9FAB-78B0-4EE1-9E01-AEDA86EA4D90}" type="TxLink">
              <a:rPr kumimoji="1" lang="ja-JP"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M$50">
        <xdr:nvSpPr>
          <xdr:cNvPr id="22473" name="テキスト ボックス 22472">
            <a:extLst>
              <a:ext uri="{FF2B5EF4-FFF2-40B4-BE49-F238E27FC236}">
                <a16:creationId xmlns:a16="http://schemas.microsoft.com/office/drawing/2014/main" id="{00000000-0008-0000-0200-0000C9570000}"/>
              </a:ext>
            </a:extLst>
          </xdr:cNvPr>
          <xdr:cNvSpPr txBox="1"/>
        </xdr:nvSpPr>
        <xdr:spPr>
          <a:xfrm>
            <a:off x="8317112" y="5656434"/>
            <a:ext cx="1671128" cy="272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58ABECD3-81EE-40B8-B047-763059FAF666}" type="TxLink">
              <a:rPr kumimoji="1" lang="en-US" altLang="en-US" sz="11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a:solidFill>
                <a:schemeClr val="bg1"/>
              </a:solidFill>
              <a:effectLst/>
              <a:latin typeface="メイリオ" panose="020B0604030504040204" pitchFamily="50" charset="-128"/>
              <a:ea typeface="メイリオ" panose="020B0604030504040204" pitchFamily="50" charset="-128"/>
            </a:endParaRPr>
          </a:p>
        </xdr:txBody>
      </xdr:sp>
      <xdr:sp macro="" textlink="$M$49">
        <xdr:nvSpPr>
          <xdr:cNvPr id="22474" name="テキスト ボックス 22473">
            <a:extLst>
              <a:ext uri="{FF2B5EF4-FFF2-40B4-BE49-F238E27FC236}">
                <a16:creationId xmlns:a16="http://schemas.microsoft.com/office/drawing/2014/main" id="{00000000-0008-0000-0200-0000CA570000}"/>
              </a:ext>
            </a:extLst>
          </xdr:cNvPr>
          <xdr:cNvSpPr txBox="1"/>
        </xdr:nvSpPr>
        <xdr:spPr>
          <a:xfrm>
            <a:off x="8317112" y="5656434"/>
            <a:ext cx="1671128" cy="272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54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CAFB2FA1-8AEE-417D-87C6-4A772BD1DB9A}" type="TxLink">
              <a:rPr kumimoji="1" lang="en-US" altLang="en-US" sz="21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100" b="1" i="1">
              <a:solidFill>
                <a:schemeClr val="bg1"/>
              </a:solidFill>
              <a:effectLst/>
              <a:latin typeface="メイリオ" panose="020B0604030504040204" pitchFamily="50" charset="-128"/>
              <a:ea typeface="メイリオ" panose="020B0604030504040204" pitchFamily="50" charset="-128"/>
            </a:endParaRPr>
          </a:p>
        </xdr:txBody>
      </xdr:sp>
      <xdr:sp macro="" textlink="$M$46">
        <xdr:nvSpPr>
          <xdr:cNvPr id="22475" name="テキスト ボックス 22474">
            <a:extLst>
              <a:ext uri="{FF2B5EF4-FFF2-40B4-BE49-F238E27FC236}">
                <a16:creationId xmlns:a16="http://schemas.microsoft.com/office/drawing/2014/main" id="{00000000-0008-0000-0200-0000CB570000}"/>
              </a:ext>
            </a:extLst>
          </xdr:cNvPr>
          <xdr:cNvSpPr txBox="1"/>
        </xdr:nvSpPr>
        <xdr:spPr>
          <a:xfrm>
            <a:off x="8317112" y="5816370"/>
            <a:ext cx="1671128" cy="201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35E6C9B8-AE89-475D-B0E8-67D09E883B9A}" type="TxLink">
              <a:rPr kumimoji="1" lang="ja-JP" altLang="en-US" sz="11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M$45">
        <xdr:nvSpPr>
          <xdr:cNvPr id="22476" name="テキスト ボックス 22475">
            <a:extLst>
              <a:ext uri="{FF2B5EF4-FFF2-40B4-BE49-F238E27FC236}">
                <a16:creationId xmlns:a16="http://schemas.microsoft.com/office/drawing/2014/main" id="{00000000-0008-0000-0200-0000CC570000}"/>
              </a:ext>
            </a:extLst>
          </xdr:cNvPr>
          <xdr:cNvSpPr txBox="1"/>
        </xdr:nvSpPr>
        <xdr:spPr>
          <a:xfrm>
            <a:off x="8317112" y="5816370"/>
            <a:ext cx="1671128" cy="201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4A28EFE7-F5BE-4DD6-B26E-00ADB58ACFC9}" type="TxLink">
              <a:rPr kumimoji="1" lang="en-US" altLang="en-US" sz="18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chemeClr val="bg1"/>
              </a:solidFill>
              <a:effectLst/>
              <a:latin typeface="メイリオ" panose="020B0604030504040204" pitchFamily="50" charset="-128"/>
              <a:ea typeface="メイリオ" panose="020B0604030504040204" pitchFamily="50" charset="-128"/>
            </a:endParaRPr>
          </a:p>
        </xdr:txBody>
      </xdr:sp>
      <xdr:sp macro="" textlink="$M$41">
        <xdr:nvSpPr>
          <xdr:cNvPr id="22477" name="テキスト ボックス 22476">
            <a:extLst>
              <a:ext uri="{FF2B5EF4-FFF2-40B4-BE49-F238E27FC236}">
                <a16:creationId xmlns:a16="http://schemas.microsoft.com/office/drawing/2014/main" id="{00000000-0008-0000-0200-0000CD570000}"/>
              </a:ext>
            </a:extLst>
          </xdr:cNvPr>
          <xdr:cNvSpPr txBox="1"/>
        </xdr:nvSpPr>
        <xdr:spPr>
          <a:xfrm>
            <a:off x="8317112" y="5561016"/>
            <a:ext cx="1671128" cy="2020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AC95D57D-8938-4417-99E1-04302E28F00A}" type="TxLink">
              <a:rPr kumimoji="1" lang="ja-JP" altLang="en-US" sz="11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M$40">
        <xdr:nvSpPr>
          <xdr:cNvPr id="22478" name="テキスト ボックス 22477">
            <a:extLst>
              <a:ext uri="{FF2B5EF4-FFF2-40B4-BE49-F238E27FC236}">
                <a16:creationId xmlns:a16="http://schemas.microsoft.com/office/drawing/2014/main" id="{00000000-0008-0000-0200-0000CE570000}"/>
              </a:ext>
            </a:extLst>
          </xdr:cNvPr>
          <xdr:cNvSpPr txBox="1"/>
        </xdr:nvSpPr>
        <xdr:spPr>
          <a:xfrm>
            <a:off x="8317112" y="5561016"/>
            <a:ext cx="1671128" cy="2020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A28B9D08-9833-4990-9386-9545663A5FFA}" type="TxLink">
              <a:rPr kumimoji="1" lang="ja-JP" altLang="en-US" sz="18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chemeClr val="bg1"/>
              </a:solidFill>
              <a:effectLst/>
              <a:latin typeface="メイリオ" panose="020B0604030504040204" pitchFamily="50" charset="-128"/>
              <a:ea typeface="メイリオ" panose="020B0604030504040204" pitchFamily="50" charset="-128"/>
            </a:endParaRPr>
          </a:p>
        </xdr:txBody>
      </xdr:sp>
      <xdr:sp macro="" textlink="$T$49">
        <xdr:nvSpPr>
          <xdr:cNvPr id="22479" name="テキスト ボックス 22478">
            <a:extLst>
              <a:ext uri="{FF2B5EF4-FFF2-40B4-BE49-F238E27FC236}">
                <a16:creationId xmlns:a16="http://schemas.microsoft.com/office/drawing/2014/main" id="{00000000-0008-0000-0200-0000CF570000}"/>
              </a:ext>
            </a:extLst>
          </xdr:cNvPr>
          <xdr:cNvSpPr txBox="1"/>
        </xdr:nvSpPr>
        <xdr:spPr>
          <a:xfrm>
            <a:off x="8344938" y="5025707"/>
            <a:ext cx="1626292" cy="2828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086363E9-1B2B-495E-9F1B-40AA78703A48}" type="TxLink">
              <a:rPr lang="en-US" altLang="en-US" sz="11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400" b="1" i="0">
              <a:solidFill>
                <a:schemeClr val="accent1">
                  <a:lumMod val="75000"/>
                </a:schemeClr>
              </a:solidFill>
              <a:effectLst/>
              <a:latin typeface="+mn-ea"/>
              <a:ea typeface="+mn-ea"/>
            </a:endParaRPr>
          </a:p>
        </xdr:txBody>
      </xdr:sp>
      <xdr:sp macro="" textlink="$T$47">
        <xdr:nvSpPr>
          <xdr:cNvPr id="22480" name="テキスト ボックス 22479">
            <a:extLst>
              <a:ext uri="{FF2B5EF4-FFF2-40B4-BE49-F238E27FC236}">
                <a16:creationId xmlns:a16="http://schemas.microsoft.com/office/drawing/2014/main" id="{00000000-0008-0000-0200-0000D0570000}"/>
              </a:ext>
            </a:extLst>
          </xdr:cNvPr>
          <xdr:cNvSpPr txBox="1"/>
        </xdr:nvSpPr>
        <xdr:spPr>
          <a:xfrm>
            <a:off x="8967604" y="4334470"/>
            <a:ext cx="286717" cy="269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1972A83D-0CEB-420C-9156-BE7BDA10C353}" type="TxLink">
              <a:rPr lang="en-US" altLang="en-US" sz="40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0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T$45">
        <xdr:nvSpPr>
          <xdr:cNvPr id="22481" name="テキスト ボックス 22480">
            <a:extLst>
              <a:ext uri="{FF2B5EF4-FFF2-40B4-BE49-F238E27FC236}">
                <a16:creationId xmlns:a16="http://schemas.microsoft.com/office/drawing/2014/main" id="{00000000-0008-0000-0200-0000D1570000}"/>
              </a:ext>
            </a:extLst>
          </xdr:cNvPr>
          <xdr:cNvSpPr txBox="1"/>
        </xdr:nvSpPr>
        <xdr:spPr>
          <a:xfrm>
            <a:off x="8962001" y="4351279"/>
            <a:ext cx="286717" cy="269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2F9B0E60-CBDF-4797-9E8C-087193C6A088}" type="TxLink">
              <a:rPr lang="en-US" altLang="en-US" sz="34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4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T$46">
        <xdr:nvSpPr>
          <xdr:cNvPr id="22482" name="テキスト ボックス 22481">
            <a:extLst>
              <a:ext uri="{FF2B5EF4-FFF2-40B4-BE49-F238E27FC236}">
                <a16:creationId xmlns:a16="http://schemas.microsoft.com/office/drawing/2014/main" id="{00000000-0008-0000-0200-0000D2570000}"/>
              </a:ext>
            </a:extLst>
          </xdr:cNvPr>
          <xdr:cNvSpPr txBox="1"/>
        </xdr:nvSpPr>
        <xdr:spPr>
          <a:xfrm>
            <a:off x="8359307" y="4351279"/>
            <a:ext cx="286715" cy="269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62097B47-A09A-43FB-B6F1-3374B98852D3}" type="TxLink">
              <a:rPr lang="en-US" altLang="en-US" sz="40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0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T$44">
        <xdr:nvSpPr>
          <xdr:cNvPr id="22483" name="テキスト ボックス 22482">
            <a:extLst>
              <a:ext uri="{FF2B5EF4-FFF2-40B4-BE49-F238E27FC236}">
                <a16:creationId xmlns:a16="http://schemas.microsoft.com/office/drawing/2014/main" id="{00000000-0008-0000-0200-0000D3570000}"/>
              </a:ext>
            </a:extLst>
          </xdr:cNvPr>
          <xdr:cNvSpPr txBox="1"/>
        </xdr:nvSpPr>
        <xdr:spPr>
          <a:xfrm>
            <a:off x="8359307" y="4351279"/>
            <a:ext cx="286715" cy="269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8D863991-A92C-4BA5-B996-78392E140D08}" type="TxLink">
              <a:rPr lang="en-US" altLang="en-US" sz="34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4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T$43">
        <xdr:nvSpPr>
          <xdr:cNvPr id="22484" name="テキスト ボックス 22483">
            <a:extLst>
              <a:ext uri="{FF2B5EF4-FFF2-40B4-BE49-F238E27FC236}">
                <a16:creationId xmlns:a16="http://schemas.microsoft.com/office/drawing/2014/main" id="{00000000-0008-0000-0200-0000D4570000}"/>
              </a:ext>
            </a:extLst>
          </xdr:cNvPr>
          <xdr:cNvSpPr txBox="1"/>
        </xdr:nvSpPr>
        <xdr:spPr>
          <a:xfrm>
            <a:off x="8797641" y="3962572"/>
            <a:ext cx="286802" cy="2697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6A538346-FD52-4D0D-BAD5-3650CECA8C93}" type="TxLink">
              <a:rPr lang="en-US" altLang="en-US" sz="11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6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T$42">
        <xdr:nvSpPr>
          <xdr:cNvPr id="22485" name="テキスト ボックス 22484">
            <a:extLst>
              <a:ext uri="{FF2B5EF4-FFF2-40B4-BE49-F238E27FC236}">
                <a16:creationId xmlns:a16="http://schemas.microsoft.com/office/drawing/2014/main" id="{00000000-0008-0000-0200-0000D5570000}"/>
              </a:ext>
            </a:extLst>
          </xdr:cNvPr>
          <xdr:cNvSpPr txBox="1"/>
        </xdr:nvSpPr>
        <xdr:spPr>
          <a:xfrm>
            <a:off x="8797641" y="3962572"/>
            <a:ext cx="286802" cy="2697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488D765C-82DD-4815-BDA6-9F697D1879BA}" type="TxLink">
              <a:rPr lang="en-US" altLang="en-US" sz="34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4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K$50">
        <xdr:nvSpPr>
          <xdr:cNvPr id="22486" name="テキスト ボックス 22485">
            <a:extLst>
              <a:ext uri="{FF2B5EF4-FFF2-40B4-BE49-F238E27FC236}">
                <a16:creationId xmlns:a16="http://schemas.microsoft.com/office/drawing/2014/main" id="{00000000-0008-0000-0200-0000D6570000}"/>
              </a:ext>
            </a:extLst>
          </xdr:cNvPr>
          <xdr:cNvSpPr txBox="1">
            <a:spLocks noChangeAspect="1"/>
          </xdr:cNvSpPr>
        </xdr:nvSpPr>
        <xdr:spPr>
          <a:xfrm>
            <a:off x="8197923" y="3279496"/>
            <a:ext cx="1898490" cy="460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90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AFFF10B8-73D3-4C78-8108-61F6B335CC1E}" type="TxLink">
              <a:rPr lang="ja-JP" altLang="en-US" sz="11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4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K$49">
        <xdr:nvSpPr>
          <xdr:cNvPr id="22487" name="テキスト ボックス 22486">
            <a:extLst>
              <a:ext uri="{FF2B5EF4-FFF2-40B4-BE49-F238E27FC236}">
                <a16:creationId xmlns:a16="http://schemas.microsoft.com/office/drawing/2014/main" id="{00000000-0008-0000-0200-0000D7570000}"/>
              </a:ext>
            </a:extLst>
          </xdr:cNvPr>
          <xdr:cNvSpPr txBox="1">
            <a:spLocks noChangeAspect="1"/>
          </xdr:cNvSpPr>
        </xdr:nvSpPr>
        <xdr:spPr>
          <a:xfrm>
            <a:off x="8197926" y="3262475"/>
            <a:ext cx="1898490" cy="460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90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DF45E2A2-2D0F-4092-97C7-6F9A73B12A6F}" type="TxLink">
              <a:rPr lang="en-US" altLang="en-US" sz="38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38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K$41">
        <xdr:nvSpPr>
          <xdr:cNvPr id="22488" name="テキスト ボックス 22487">
            <a:extLst>
              <a:ext uri="{FF2B5EF4-FFF2-40B4-BE49-F238E27FC236}">
                <a16:creationId xmlns:a16="http://schemas.microsoft.com/office/drawing/2014/main" id="{00000000-0008-0000-0200-0000D8570000}"/>
              </a:ext>
            </a:extLst>
          </xdr:cNvPr>
          <xdr:cNvSpPr txBox="1">
            <a:spLocks noChangeAspect="1"/>
          </xdr:cNvSpPr>
        </xdr:nvSpPr>
        <xdr:spPr>
          <a:xfrm>
            <a:off x="8197923" y="2715348"/>
            <a:ext cx="1898490" cy="463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90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50127AD3-6E91-4DDE-90FE-CBF8B5DAE357}" type="TxLink">
              <a:rPr lang="ja-JP" altLang="en-US" sz="11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4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K$40">
        <xdr:nvSpPr>
          <xdr:cNvPr id="22489" name="テキスト ボックス 22488">
            <a:extLst>
              <a:ext uri="{FF2B5EF4-FFF2-40B4-BE49-F238E27FC236}">
                <a16:creationId xmlns:a16="http://schemas.microsoft.com/office/drawing/2014/main" id="{00000000-0008-0000-0200-0000D9570000}"/>
              </a:ext>
            </a:extLst>
          </xdr:cNvPr>
          <xdr:cNvSpPr txBox="1">
            <a:spLocks noChangeAspect="1"/>
          </xdr:cNvSpPr>
        </xdr:nvSpPr>
        <xdr:spPr>
          <a:xfrm>
            <a:off x="8197923" y="2715350"/>
            <a:ext cx="1898490" cy="463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90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60376618-169B-48F8-9DE9-E046254E33E5}" type="TxLink">
              <a:rPr lang="en-US" altLang="en-US" sz="38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38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grpSp>
    <xdr:clientData/>
  </xdr:twoCellAnchor>
  <xdr:twoCellAnchor editAs="absolute">
    <xdr:from>
      <xdr:col>10</xdr:col>
      <xdr:colOff>343135</xdr:colOff>
      <xdr:row>24</xdr:row>
      <xdr:rowOff>6232</xdr:rowOff>
    </xdr:from>
    <xdr:to>
      <xdr:col>14</xdr:col>
      <xdr:colOff>530240</xdr:colOff>
      <xdr:row>28</xdr:row>
      <xdr:rowOff>162026</xdr:rowOff>
    </xdr:to>
    <xdr:grpSp>
      <xdr:nvGrpSpPr>
        <xdr:cNvPr id="22490" name="グループ化 22489">
          <a:extLst>
            <a:ext uri="{FF2B5EF4-FFF2-40B4-BE49-F238E27FC236}">
              <a16:creationId xmlns:a16="http://schemas.microsoft.com/office/drawing/2014/main" id="{00000000-0008-0000-0200-0000DA570000}"/>
            </a:ext>
          </a:extLst>
        </xdr:cNvPr>
        <xdr:cNvGrpSpPr>
          <a:grpSpLocks noChangeAspect="1"/>
        </xdr:cNvGrpSpPr>
      </xdr:nvGrpSpPr>
      <xdr:grpSpPr>
        <a:xfrm>
          <a:off x="6915385" y="6448596"/>
          <a:ext cx="2854105" cy="1229521"/>
          <a:chOff x="6604002" y="6961188"/>
          <a:chExt cx="3055936" cy="1374313"/>
        </a:xfrm>
      </xdr:grpSpPr>
      <xdr:sp macro="" textlink="$W$55">
        <xdr:nvSpPr>
          <xdr:cNvPr id="22491" name="テキスト ボックス 22490">
            <a:extLst>
              <a:ext uri="{FF2B5EF4-FFF2-40B4-BE49-F238E27FC236}">
                <a16:creationId xmlns:a16="http://schemas.microsoft.com/office/drawing/2014/main" id="{00000000-0008-0000-0200-0000DB570000}"/>
              </a:ext>
            </a:extLst>
          </xdr:cNvPr>
          <xdr:cNvSpPr txBox="1">
            <a:spLocks/>
          </xdr:cNvSpPr>
        </xdr:nvSpPr>
        <xdr:spPr>
          <a:xfrm>
            <a:off x="8840543" y="8191500"/>
            <a:ext cx="301623" cy="144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C8DB2B2A-8127-43BD-B4CF-0AB088CE9FC4}" type="TxLink">
              <a:rPr kumimoji="1" lang="ja-JP" altLang="en-US" sz="1100" b="1" i="0" u="none" strike="noStrike">
                <a:ln w="50800">
                  <a:solidFill>
                    <a:schemeClr val="bg1"/>
                  </a:solidFill>
                </a:ln>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ln w="5080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W$55">
        <xdr:nvSpPr>
          <xdr:cNvPr id="22492" name="テキスト ボックス 22491">
            <a:extLst>
              <a:ext uri="{FF2B5EF4-FFF2-40B4-BE49-F238E27FC236}">
                <a16:creationId xmlns:a16="http://schemas.microsoft.com/office/drawing/2014/main" id="{00000000-0008-0000-0200-0000DC570000}"/>
              </a:ext>
            </a:extLst>
          </xdr:cNvPr>
          <xdr:cNvSpPr txBox="1">
            <a:spLocks/>
          </xdr:cNvSpPr>
        </xdr:nvSpPr>
        <xdr:spPr>
          <a:xfrm>
            <a:off x="9358315" y="7409504"/>
            <a:ext cx="301623"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4FD60ABA-C552-4E57-98DC-AA9B97689123}" type="TxLink">
              <a:rPr kumimoji="1" lang="ja-JP" altLang="en-US" sz="1100" b="1" i="0" u="none" strike="noStrike">
                <a:ln w="50800">
                  <a:solidFill>
                    <a:schemeClr val="bg1"/>
                  </a:solidFill>
                </a:ln>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ln w="5080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W$54">
        <xdr:nvSpPr>
          <xdr:cNvPr id="22493" name="テキスト ボックス 22492">
            <a:extLst>
              <a:ext uri="{FF2B5EF4-FFF2-40B4-BE49-F238E27FC236}">
                <a16:creationId xmlns:a16="http://schemas.microsoft.com/office/drawing/2014/main" id="{00000000-0008-0000-0200-0000DD570000}"/>
              </a:ext>
            </a:extLst>
          </xdr:cNvPr>
          <xdr:cNvSpPr txBox="1">
            <a:spLocks/>
          </xdr:cNvSpPr>
        </xdr:nvSpPr>
        <xdr:spPr>
          <a:xfrm>
            <a:off x="6604002" y="7715251"/>
            <a:ext cx="720000"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4CDFD2D0-778D-4AE1-B218-A363A670E1D9}" type="TxLink">
              <a:rPr kumimoji="1" lang="ja-JP" altLang="en-US" sz="1100" b="1" i="0" u="none" strike="noStrike">
                <a:ln w="50800">
                  <a:solidFill>
                    <a:schemeClr val="bg1"/>
                  </a:solidFill>
                </a:ln>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ln w="5080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W$53">
        <xdr:nvSpPr>
          <xdr:cNvPr id="22494" name="テキスト ボックス 22493">
            <a:extLst>
              <a:ext uri="{FF2B5EF4-FFF2-40B4-BE49-F238E27FC236}">
                <a16:creationId xmlns:a16="http://schemas.microsoft.com/office/drawing/2014/main" id="{00000000-0008-0000-0200-0000DE570000}"/>
              </a:ext>
            </a:extLst>
          </xdr:cNvPr>
          <xdr:cNvSpPr txBox="1">
            <a:spLocks/>
          </xdr:cNvSpPr>
        </xdr:nvSpPr>
        <xdr:spPr>
          <a:xfrm>
            <a:off x="6604002" y="6961188"/>
            <a:ext cx="720000"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66846212-FB83-4010-8FC4-ED7B8A324929}" type="TxLink">
              <a:rPr kumimoji="1" lang="ja-JP" altLang="en-US" sz="1100" b="1" i="0" u="none" strike="noStrike">
                <a:ln w="50800">
                  <a:solidFill>
                    <a:schemeClr val="bg1"/>
                  </a:solidFill>
                </a:ln>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ln w="5080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grpSp>
    <xdr:clientData/>
  </xdr:twoCellAnchor>
  <xdr:twoCellAnchor editAs="absolute">
    <xdr:from>
      <xdr:col>10</xdr:col>
      <xdr:colOff>343135</xdr:colOff>
      <xdr:row>24</xdr:row>
      <xdr:rowOff>6232</xdr:rowOff>
    </xdr:from>
    <xdr:to>
      <xdr:col>14</xdr:col>
      <xdr:colOff>530240</xdr:colOff>
      <xdr:row>28</xdr:row>
      <xdr:rowOff>162026</xdr:rowOff>
    </xdr:to>
    <xdr:grpSp>
      <xdr:nvGrpSpPr>
        <xdr:cNvPr id="22495" name="グループ化 22494">
          <a:extLst>
            <a:ext uri="{FF2B5EF4-FFF2-40B4-BE49-F238E27FC236}">
              <a16:creationId xmlns:a16="http://schemas.microsoft.com/office/drawing/2014/main" id="{00000000-0008-0000-0200-0000DF570000}"/>
            </a:ext>
          </a:extLst>
        </xdr:cNvPr>
        <xdr:cNvGrpSpPr>
          <a:grpSpLocks noChangeAspect="1"/>
        </xdr:cNvGrpSpPr>
      </xdr:nvGrpSpPr>
      <xdr:grpSpPr>
        <a:xfrm>
          <a:off x="6915385" y="6448596"/>
          <a:ext cx="2854105" cy="1229521"/>
          <a:chOff x="6604002" y="6961188"/>
          <a:chExt cx="3055936" cy="1374313"/>
        </a:xfrm>
      </xdr:grpSpPr>
      <xdr:sp macro="" textlink="$U$55">
        <xdr:nvSpPr>
          <xdr:cNvPr id="22496" name="テキスト ボックス 22495">
            <a:extLst>
              <a:ext uri="{FF2B5EF4-FFF2-40B4-BE49-F238E27FC236}">
                <a16:creationId xmlns:a16="http://schemas.microsoft.com/office/drawing/2014/main" id="{00000000-0008-0000-0200-0000E0570000}"/>
              </a:ext>
            </a:extLst>
          </xdr:cNvPr>
          <xdr:cNvSpPr txBox="1">
            <a:spLocks/>
          </xdr:cNvSpPr>
        </xdr:nvSpPr>
        <xdr:spPr>
          <a:xfrm>
            <a:off x="8840543" y="8191500"/>
            <a:ext cx="301623" cy="144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3A276C3F-C3E9-45A3-8E2A-343D6A37C845}"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電話</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sp macro="" textlink="$U$55">
        <xdr:nvSpPr>
          <xdr:cNvPr id="22497" name="テキスト ボックス 22496">
            <a:extLst>
              <a:ext uri="{FF2B5EF4-FFF2-40B4-BE49-F238E27FC236}">
                <a16:creationId xmlns:a16="http://schemas.microsoft.com/office/drawing/2014/main" id="{00000000-0008-0000-0200-0000E1570000}"/>
              </a:ext>
            </a:extLst>
          </xdr:cNvPr>
          <xdr:cNvSpPr txBox="1">
            <a:spLocks/>
          </xdr:cNvSpPr>
        </xdr:nvSpPr>
        <xdr:spPr>
          <a:xfrm>
            <a:off x="9358315" y="7409504"/>
            <a:ext cx="301623"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CE1D3219-1915-4FF7-AF27-4A44B3026FDE}"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電話</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sp macro="" textlink="$U$54">
        <xdr:nvSpPr>
          <xdr:cNvPr id="22498" name="テキスト ボックス 22497">
            <a:extLst>
              <a:ext uri="{FF2B5EF4-FFF2-40B4-BE49-F238E27FC236}">
                <a16:creationId xmlns:a16="http://schemas.microsoft.com/office/drawing/2014/main" id="{00000000-0008-0000-0200-0000E2570000}"/>
              </a:ext>
            </a:extLst>
          </xdr:cNvPr>
          <xdr:cNvSpPr txBox="1">
            <a:spLocks/>
          </xdr:cNvSpPr>
        </xdr:nvSpPr>
        <xdr:spPr>
          <a:xfrm>
            <a:off x="6604002" y="7715251"/>
            <a:ext cx="720000"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10355E6B-E641-4850-AEB8-9DCA96EA16CD}"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施工者</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sp macro="" textlink="$U$53">
        <xdr:nvSpPr>
          <xdr:cNvPr id="22499" name="テキスト ボックス 22498">
            <a:extLst>
              <a:ext uri="{FF2B5EF4-FFF2-40B4-BE49-F238E27FC236}">
                <a16:creationId xmlns:a16="http://schemas.microsoft.com/office/drawing/2014/main" id="{00000000-0008-0000-0200-0000E3570000}"/>
              </a:ext>
            </a:extLst>
          </xdr:cNvPr>
          <xdr:cNvSpPr txBox="1">
            <a:spLocks/>
          </xdr:cNvSpPr>
        </xdr:nvSpPr>
        <xdr:spPr>
          <a:xfrm>
            <a:off x="6604002" y="6961188"/>
            <a:ext cx="720000"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7B732B2E-682A-4D2C-912B-0A4B78E26647}"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発注者</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grpSp>
    <xdr:clientData/>
  </xdr:twoCellAnchor>
  <xdr:twoCellAnchor editAs="absolute">
    <xdr:from>
      <xdr:col>10</xdr:col>
      <xdr:colOff>364613</xdr:colOff>
      <xdr:row>11</xdr:row>
      <xdr:rowOff>33829</xdr:rowOff>
    </xdr:from>
    <xdr:to>
      <xdr:col>16</xdr:col>
      <xdr:colOff>458479</xdr:colOff>
      <xdr:row>28</xdr:row>
      <xdr:rowOff>153711</xdr:rowOff>
    </xdr:to>
    <xdr:grpSp>
      <xdr:nvGrpSpPr>
        <xdr:cNvPr id="22500" name="グループ化 22499">
          <a:extLst>
            <a:ext uri="{FF2B5EF4-FFF2-40B4-BE49-F238E27FC236}">
              <a16:creationId xmlns:a16="http://schemas.microsoft.com/office/drawing/2014/main" id="{00000000-0008-0000-0200-0000E4570000}"/>
            </a:ext>
          </a:extLst>
        </xdr:cNvPr>
        <xdr:cNvGrpSpPr>
          <a:grpSpLocks noChangeAspect="1"/>
        </xdr:cNvGrpSpPr>
      </xdr:nvGrpSpPr>
      <xdr:grpSpPr>
        <a:xfrm>
          <a:off x="6936863" y="2986579"/>
          <a:ext cx="4094366" cy="4683223"/>
          <a:chOff x="6640514" y="2831651"/>
          <a:chExt cx="4412440" cy="5170868"/>
        </a:xfrm>
      </xdr:grpSpPr>
      <xdr:sp macro="" textlink="$W$51">
        <xdr:nvSpPr>
          <xdr:cNvPr id="22501" name="テキスト ボックス 22500">
            <a:extLst>
              <a:ext uri="{FF2B5EF4-FFF2-40B4-BE49-F238E27FC236}">
                <a16:creationId xmlns:a16="http://schemas.microsoft.com/office/drawing/2014/main" id="{00000000-0008-0000-0200-0000E5570000}"/>
              </a:ext>
            </a:extLst>
          </xdr:cNvPr>
          <xdr:cNvSpPr txBox="1"/>
        </xdr:nvSpPr>
        <xdr:spPr>
          <a:xfrm>
            <a:off x="9317953" y="7870466"/>
            <a:ext cx="1227741" cy="1320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CA21F703-36B1-4F12-B7AC-A4B5D97670CA}" type="TxLink">
              <a:rPr kumimoji="1" lang="en-US" altLang="en-US" sz="1100" b="0" i="0" u="none" strike="noStrike">
                <a:ln w="50800">
                  <a:solidFill>
                    <a:schemeClr val="bg1"/>
                  </a:solidFill>
                </a:ln>
                <a:solidFill>
                  <a:srgbClr val="000000"/>
                </a:solidFill>
                <a:effectLst/>
                <a:latin typeface="ＭＳ Ｐゴシック"/>
                <a:ea typeface="ＭＳ Ｐゴシック"/>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600" b="1">
              <a:ln w="50800">
                <a:solidFill>
                  <a:schemeClr val="bg1"/>
                </a:solidFill>
              </a:ln>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sp macro="" textlink="$S$57">
        <xdr:nvSpPr>
          <xdr:cNvPr id="22502" name="テキスト ボックス 22501">
            <a:extLst>
              <a:ext uri="{FF2B5EF4-FFF2-40B4-BE49-F238E27FC236}">
                <a16:creationId xmlns:a16="http://schemas.microsoft.com/office/drawing/2014/main" id="{00000000-0008-0000-0200-0000E6570000}"/>
              </a:ext>
            </a:extLst>
          </xdr:cNvPr>
          <xdr:cNvSpPr txBox="1"/>
        </xdr:nvSpPr>
        <xdr:spPr>
          <a:xfrm>
            <a:off x="7634145" y="7369264"/>
            <a:ext cx="2948548" cy="32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A3357AA2-F214-4279-A49D-A12E404390C2}" type="TxLink">
              <a:rPr kumimoji="1" lang="en-US" altLang="en-US" sz="2600" b="1" i="0" u="none" strike="noStrike">
                <a:ln w="5080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600" b="1" i="1">
              <a:ln w="5080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S$58">
        <xdr:nvSpPr>
          <xdr:cNvPr id="22503" name="テキスト ボックス 22502">
            <a:extLst>
              <a:ext uri="{FF2B5EF4-FFF2-40B4-BE49-F238E27FC236}">
                <a16:creationId xmlns:a16="http://schemas.microsoft.com/office/drawing/2014/main" id="{00000000-0008-0000-0200-0000E7570000}"/>
              </a:ext>
            </a:extLst>
          </xdr:cNvPr>
          <xdr:cNvSpPr txBox="1"/>
        </xdr:nvSpPr>
        <xdr:spPr>
          <a:xfrm>
            <a:off x="7634145" y="7369264"/>
            <a:ext cx="2948548" cy="32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520708E7-BE18-4BD9-9538-9F6DE1A6E6F3}" type="TxLink">
              <a:rPr kumimoji="1" lang="en-US" altLang="en-US" sz="1100" b="1" i="0" u="none" strike="noStrike">
                <a:ln w="5080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ln w="5080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S$51">
        <xdr:nvSpPr>
          <xdr:cNvPr id="22504" name="テキスト ボックス 22503">
            <a:extLst>
              <a:ext uri="{FF2B5EF4-FFF2-40B4-BE49-F238E27FC236}">
                <a16:creationId xmlns:a16="http://schemas.microsoft.com/office/drawing/2014/main" id="{00000000-0008-0000-0200-0000E8570000}"/>
              </a:ext>
            </a:extLst>
          </xdr:cNvPr>
          <xdr:cNvSpPr txBox="1"/>
        </xdr:nvSpPr>
        <xdr:spPr>
          <a:xfrm>
            <a:off x="7634145" y="7620989"/>
            <a:ext cx="2948548" cy="1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F7FF013B-ED81-45BA-958B-EA1CD73EE08E}" type="TxLink">
              <a:rPr kumimoji="1" lang="en-US" altLang="en-US" sz="1600" b="1" i="0" u="none" strike="noStrike">
                <a:ln w="5080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600" b="1">
              <a:ln w="5080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S$52">
        <xdr:nvSpPr>
          <xdr:cNvPr id="22505" name="テキスト ボックス 22504">
            <a:extLst>
              <a:ext uri="{FF2B5EF4-FFF2-40B4-BE49-F238E27FC236}">
                <a16:creationId xmlns:a16="http://schemas.microsoft.com/office/drawing/2014/main" id="{00000000-0008-0000-0200-0000E9570000}"/>
              </a:ext>
            </a:extLst>
          </xdr:cNvPr>
          <xdr:cNvSpPr txBox="1"/>
        </xdr:nvSpPr>
        <xdr:spPr>
          <a:xfrm>
            <a:off x="7634145" y="7620989"/>
            <a:ext cx="2948548" cy="1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D19118FF-E74C-4EF6-89F2-4B72F9B2E441}" type="TxLink">
              <a:rPr kumimoji="1" lang="en-US" altLang="en-US" sz="1100" b="1" i="0" u="none" strike="noStrike">
                <a:ln w="5080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ln w="5080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S$44">
        <xdr:nvSpPr>
          <xdr:cNvPr id="22506" name="テキスト ボックス 22505">
            <a:extLst>
              <a:ext uri="{FF2B5EF4-FFF2-40B4-BE49-F238E27FC236}">
                <a16:creationId xmlns:a16="http://schemas.microsoft.com/office/drawing/2014/main" id="{00000000-0008-0000-0200-0000EA570000}"/>
              </a:ext>
            </a:extLst>
          </xdr:cNvPr>
          <xdr:cNvSpPr txBox="1"/>
        </xdr:nvSpPr>
        <xdr:spPr>
          <a:xfrm>
            <a:off x="7634145" y="7307347"/>
            <a:ext cx="2948548" cy="276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54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92A55C6C-DF53-4F79-93A5-ADE2A908FB71}" type="TxLink">
              <a:rPr kumimoji="1" lang="en-US" altLang="en-US" sz="2300" b="1" i="0" u="none" strike="noStrike">
                <a:ln w="5080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300" b="1">
              <a:ln w="5080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S$45">
        <xdr:nvSpPr>
          <xdr:cNvPr id="22507" name="テキスト ボックス 22506">
            <a:extLst>
              <a:ext uri="{FF2B5EF4-FFF2-40B4-BE49-F238E27FC236}">
                <a16:creationId xmlns:a16="http://schemas.microsoft.com/office/drawing/2014/main" id="{00000000-0008-0000-0200-0000EB570000}"/>
              </a:ext>
            </a:extLst>
          </xdr:cNvPr>
          <xdr:cNvSpPr txBox="1"/>
        </xdr:nvSpPr>
        <xdr:spPr>
          <a:xfrm>
            <a:off x="7634145" y="7307347"/>
            <a:ext cx="2948548" cy="276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B16DE1E6-EB0F-481D-BEDF-BE09A4527BAD}" type="TxLink">
              <a:rPr kumimoji="1" lang="en-US" altLang="en-US" sz="1100" b="1" i="0" u="none" strike="noStrike">
                <a:ln w="5080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400" b="1">
              <a:ln w="5080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W$50">
        <xdr:nvSpPr>
          <xdr:cNvPr id="22508" name="テキスト ボックス 22507">
            <a:extLst>
              <a:ext uri="{FF2B5EF4-FFF2-40B4-BE49-F238E27FC236}">
                <a16:creationId xmlns:a16="http://schemas.microsoft.com/office/drawing/2014/main" id="{00000000-0008-0000-0200-0000EC570000}"/>
              </a:ext>
            </a:extLst>
          </xdr:cNvPr>
          <xdr:cNvSpPr txBox="1"/>
        </xdr:nvSpPr>
        <xdr:spPr>
          <a:xfrm>
            <a:off x="9823304" y="7094837"/>
            <a:ext cx="1227741" cy="1320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174AC5A7-88D9-4C31-9E8E-75EC461181CE}" type="TxLink">
              <a:rPr kumimoji="1" lang="en-US" altLang="en-US" sz="1100" b="0" i="0" u="none" strike="noStrike">
                <a:ln w="50800">
                  <a:solidFill>
                    <a:schemeClr val="bg1"/>
                  </a:solidFill>
                </a:ln>
                <a:solidFill>
                  <a:srgbClr val="000000"/>
                </a:solidFill>
                <a:effectLst/>
                <a:latin typeface="ＭＳ Ｐゴシック"/>
                <a:ea typeface="ＭＳ Ｐゴシック"/>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600" b="1">
              <a:ln w="50800">
                <a:solidFill>
                  <a:schemeClr val="bg1"/>
                </a:solidFill>
              </a:ln>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sp macro="" textlink="$P$57">
        <xdr:nvSpPr>
          <xdr:cNvPr id="22509" name="テキスト ボックス 22508">
            <a:extLst>
              <a:ext uri="{FF2B5EF4-FFF2-40B4-BE49-F238E27FC236}">
                <a16:creationId xmlns:a16="http://schemas.microsoft.com/office/drawing/2014/main" id="{00000000-0008-0000-0200-0000ED570000}"/>
              </a:ext>
            </a:extLst>
          </xdr:cNvPr>
          <xdr:cNvSpPr txBox="1"/>
        </xdr:nvSpPr>
        <xdr:spPr>
          <a:xfrm>
            <a:off x="7634145" y="6599901"/>
            <a:ext cx="3418807" cy="323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6D3BEAC5-2C40-48BC-8B9F-D4C399C16609}" type="TxLink">
              <a:rPr kumimoji="1" lang="en-US" altLang="en-US" sz="2600" b="1" i="0" u="none" strike="noStrike">
                <a:ln w="5080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600" b="1" i="1">
              <a:ln w="5080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P$58">
        <xdr:nvSpPr>
          <xdr:cNvPr id="22510" name="テキスト ボックス 22509">
            <a:extLst>
              <a:ext uri="{FF2B5EF4-FFF2-40B4-BE49-F238E27FC236}">
                <a16:creationId xmlns:a16="http://schemas.microsoft.com/office/drawing/2014/main" id="{00000000-0008-0000-0200-0000EE570000}"/>
              </a:ext>
            </a:extLst>
          </xdr:cNvPr>
          <xdr:cNvSpPr txBox="1"/>
        </xdr:nvSpPr>
        <xdr:spPr>
          <a:xfrm>
            <a:off x="7634145" y="6599901"/>
            <a:ext cx="3418807" cy="323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CEEDDA81-DDBD-41D1-888B-18FAAED98950}" type="TxLink">
              <a:rPr kumimoji="1" lang="en-US" altLang="en-US" sz="2400" b="1" i="0" u="none" strike="noStrike">
                <a:ln w="5080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400" b="1" i="1">
              <a:ln w="50800">
                <a:solidFill>
                  <a:schemeClr val="bg1"/>
                </a:solidFill>
              </a:ln>
              <a:solidFill>
                <a:schemeClr val="bg1"/>
              </a:solidFill>
              <a:effectLst/>
              <a:latin typeface="メイリオ" panose="020B0604030504040204" pitchFamily="50" charset="-128"/>
              <a:ea typeface="メイリオ" panose="020B0604030504040204" pitchFamily="50" charset="-128"/>
            </a:endParaRPr>
          </a:p>
        </xdr:txBody>
      </xdr:sp>
      <xdr:sp macro="" textlink="$P$51">
        <xdr:nvSpPr>
          <xdr:cNvPr id="22511" name="テキスト ボックス 22510">
            <a:extLst>
              <a:ext uri="{FF2B5EF4-FFF2-40B4-BE49-F238E27FC236}">
                <a16:creationId xmlns:a16="http://schemas.microsoft.com/office/drawing/2014/main" id="{00000000-0008-0000-0200-0000EF570000}"/>
              </a:ext>
            </a:extLst>
          </xdr:cNvPr>
          <xdr:cNvSpPr txBox="1"/>
        </xdr:nvSpPr>
        <xdr:spPr>
          <a:xfrm>
            <a:off x="7634147" y="6848805"/>
            <a:ext cx="3418807" cy="1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035C4F74-6131-4FF6-8FF9-816DED0C9C4D}" type="TxLink">
              <a:rPr kumimoji="1" lang="ja-JP" altLang="en-US" sz="1800" b="1" i="0" u="none" strike="noStrike">
                <a:ln w="5080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ln w="5080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P$52">
        <xdr:nvSpPr>
          <xdr:cNvPr id="22512" name="テキスト ボックス 22511">
            <a:extLst>
              <a:ext uri="{FF2B5EF4-FFF2-40B4-BE49-F238E27FC236}">
                <a16:creationId xmlns:a16="http://schemas.microsoft.com/office/drawing/2014/main" id="{00000000-0008-0000-0200-0000F0570000}"/>
              </a:ext>
            </a:extLst>
          </xdr:cNvPr>
          <xdr:cNvSpPr txBox="1"/>
        </xdr:nvSpPr>
        <xdr:spPr>
          <a:xfrm>
            <a:off x="7634145" y="6848805"/>
            <a:ext cx="3418807" cy="1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CFF3252F-52C9-407A-A7DB-8FDD9840BA67}" type="TxLink">
              <a:rPr kumimoji="1" lang="en-US" altLang="en-US" sz="1100" b="1" i="0" u="none" strike="noStrike">
                <a:ln w="5080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ln w="5080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P$44">
        <xdr:nvSpPr>
          <xdr:cNvPr id="22513" name="テキスト ボックス 22512">
            <a:extLst>
              <a:ext uri="{FF2B5EF4-FFF2-40B4-BE49-F238E27FC236}">
                <a16:creationId xmlns:a16="http://schemas.microsoft.com/office/drawing/2014/main" id="{00000000-0008-0000-0200-0000F1570000}"/>
              </a:ext>
            </a:extLst>
          </xdr:cNvPr>
          <xdr:cNvSpPr txBox="1"/>
        </xdr:nvSpPr>
        <xdr:spPr>
          <a:xfrm>
            <a:off x="7634145" y="6518545"/>
            <a:ext cx="3418806" cy="277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54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0CE77DC7-78DF-4CA5-9ED3-46864AC8CD55}" type="TxLink">
              <a:rPr kumimoji="1" lang="ja-JP" altLang="en-US" sz="2300" b="1" i="0" u="none" strike="noStrike">
                <a:ln w="5080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300" b="1">
              <a:ln w="5080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P$45">
        <xdr:nvSpPr>
          <xdr:cNvPr id="22514" name="テキスト ボックス 22513">
            <a:extLst>
              <a:ext uri="{FF2B5EF4-FFF2-40B4-BE49-F238E27FC236}">
                <a16:creationId xmlns:a16="http://schemas.microsoft.com/office/drawing/2014/main" id="{00000000-0008-0000-0200-0000F2570000}"/>
              </a:ext>
            </a:extLst>
          </xdr:cNvPr>
          <xdr:cNvSpPr txBox="1"/>
        </xdr:nvSpPr>
        <xdr:spPr>
          <a:xfrm>
            <a:off x="7634145" y="6518545"/>
            <a:ext cx="3418807" cy="277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07086054-8446-475A-BF89-8A65E44A0932}" type="TxLink">
              <a:rPr kumimoji="1" lang="en-US" altLang="en-US" sz="1100" b="1" i="0" u="none" strike="noStrike">
                <a:ln w="50800">
                  <a:solidFill>
                    <a:schemeClr val="bg1"/>
                  </a:solidFill>
                </a:ln>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400" b="1">
              <a:ln w="50800">
                <a:solidFill>
                  <a:schemeClr val="bg1"/>
                </a:solidFill>
              </a:ln>
              <a:solidFill>
                <a:sysClr val="windowText" lastClr="000000"/>
              </a:solidFill>
              <a:effectLst/>
              <a:latin typeface="メイリオ" panose="020B0604030504040204" pitchFamily="50" charset="-128"/>
              <a:ea typeface="メイリオ" panose="020B0604030504040204" pitchFamily="50" charset="-128"/>
            </a:endParaRPr>
          </a:p>
        </xdr:txBody>
      </xdr:sp>
      <xdr:sp macro="" textlink="$W$49">
        <xdr:nvSpPr>
          <xdr:cNvPr id="22515" name="テキスト ボックス 22514">
            <a:extLst>
              <a:ext uri="{FF2B5EF4-FFF2-40B4-BE49-F238E27FC236}">
                <a16:creationId xmlns:a16="http://schemas.microsoft.com/office/drawing/2014/main" id="{00000000-0008-0000-0200-0000F3570000}"/>
              </a:ext>
            </a:extLst>
          </xdr:cNvPr>
          <xdr:cNvSpPr txBox="1"/>
        </xdr:nvSpPr>
        <xdr:spPr>
          <a:xfrm>
            <a:off x="8207723" y="5116529"/>
            <a:ext cx="2715768" cy="397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7369A3A8-F6D9-450B-B7CD-0B160FF63B59}" type="TxLink">
              <a:rPr lang="en-US" altLang="en-US" sz="1100" b="1" i="0" u="none" strike="noStrike">
                <a:ln w="76200">
                  <a:solidFill>
                    <a:schemeClr val="bg1"/>
                  </a:solidFill>
                </a:ln>
                <a:solidFill>
                  <a:srgbClr val="000000"/>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400" b="1" i="0">
              <a:ln w="76200">
                <a:solidFill>
                  <a:schemeClr val="bg1"/>
                </a:solidFill>
              </a:ln>
              <a:solidFill>
                <a:schemeClr val="accent1">
                  <a:lumMod val="75000"/>
                </a:schemeClr>
              </a:solidFill>
              <a:effectLst/>
              <a:latin typeface="+mn-ea"/>
              <a:ea typeface="+mn-ea"/>
            </a:endParaRPr>
          </a:p>
        </xdr:txBody>
      </xdr:sp>
      <xdr:sp macro="" textlink="$W$45">
        <xdr:nvSpPr>
          <xdr:cNvPr id="22516" name="テキスト ボックス 22515">
            <a:extLst>
              <a:ext uri="{FF2B5EF4-FFF2-40B4-BE49-F238E27FC236}">
                <a16:creationId xmlns:a16="http://schemas.microsoft.com/office/drawing/2014/main" id="{00000000-0008-0000-0200-0000F4570000}"/>
              </a:ext>
            </a:extLst>
          </xdr:cNvPr>
          <xdr:cNvSpPr txBox="1"/>
        </xdr:nvSpPr>
        <xdr:spPr>
          <a:xfrm>
            <a:off x="9390357" y="4569387"/>
            <a:ext cx="387967" cy="40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28E825D4-CB78-4D7F-B3C7-6F681CB9297B}" type="TxLink">
              <a:rPr lang="en-US" altLang="en-US" sz="3800" b="1" i="0" u="none" strike="noStrike">
                <a:ln w="76200">
                  <a:solidFill>
                    <a:schemeClr val="bg1"/>
                  </a:solidFill>
                </a:ln>
                <a:solidFill>
                  <a:srgbClr val="000000"/>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800" b="1" i="0">
              <a:ln w="76200">
                <a:solidFill>
                  <a:schemeClr val="bg1"/>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W$44">
        <xdr:nvSpPr>
          <xdr:cNvPr id="22517" name="テキスト ボックス 22516">
            <a:extLst>
              <a:ext uri="{FF2B5EF4-FFF2-40B4-BE49-F238E27FC236}">
                <a16:creationId xmlns:a16="http://schemas.microsoft.com/office/drawing/2014/main" id="{00000000-0008-0000-0200-0000F5570000}"/>
              </a:ext>
            </a:extLst>
          </xdr:cNvPr>
          <xdr:cNvSpPr txBox="1"/>
        </xdr:nvSpPr>
        <xdr:spPr>
          <a:xfrm>
            <a:off x="8489901" y="4569387"/>
            <a:ext cx="387967" cy="40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B6753C4E-7743-4911-BC29-20C49B1462C6}" type="TxLink">
              <a:rPr lang="en-US" altLang="en-US" sz="3800" b="1" i="0" u="none" strike="noStrike">
                <a:ln w="76200">
                  <a:solidFill>
                    <a:schemeClr val="bg1"/>
                  </a:solidFill>
                </a:ln>
                <a:solidFill>
                  <a:srgbClr val="000000"/>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800" b="1" i="0">
              <a:ln w="76200">
                <a:solidFill>
                  <a:schemeClr val="bg1"/>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W$42">
        <xdr:nvSpPr>
          <xdr:cNvPr id="22518" name="テキスト ボックス 22517">
            <a:extLst>
              <a:ext uri="{FF2B5EF4-FFF2-40B4-BE49-F238E27FC236}">
                <a16:creationId xmlns:a16="http://schemas.microsoft.com/office/drawing/2014/main" id="{00000000-0008-0000-0200-0000F6570000}"/>
              </a:ext>
            </a:extLst>
          </xdr:cNvPr>
          <xdr:cNvSpPr txBox="1"/>
        </xdr:nvSpPr>
        <xdr:spPr>
          <a:xfrm>
            <a:off x="7581886" y="4569387"/>
            <a:ext cx="387967" cy="40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1174B4C5-0063-46FF-BC27-98E1C1E5D3AC}" type="TxLink">
              <a:rPr lang="en-US" altLang="en-US" sz="3800" b="1" i="0" u="none" strike="noStrike">
                <a:ln w="76200">
                  <a:solidFill>
                    <a:schemeClr val="bg1"/>
                  </a:solidFill>
                </a:ln>
                <a:solidFill>
                  <a:srgbClr val="000000"/>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800" b="1" i="0">
              <a:ln w="76200">
                <a:solidFill>
                  <a:schemeClr val="bg1"/>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W$47">
        <xdr:nvSpPr>
          <xdr:cNvPr id="22519" name="テキスト ボックス 22518">
            <a:extLst>
              <a:ext uri="{FF2B5EF4-FFF2-40B4-BE49-F238E27FC236}">
                <a16:creationId xmlns:a16="http://schemas.microsoft.com/office/drawing/2014/main" id="{00000000-0008-0000-0200-0000F7570000}"/>
              </a:ext>
            </a:extLst>
          </xdr:cNvPr>
          <xdr:cNvSpPr txBox="1"/>
        </xdr:nvSpPr>
        <xdr:spPr>
          <a:xfrm>
            <a:off x="9390357" y="4569387"/>
            <a:ext cx="387967" cy="40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3B3E9C54-FCC7-4C75-8D98-55AE834853E7}" type="TxLink">
              <a:rPr lang="en-US" altLang="en-US" sz="1100" b="1" i="0" u="none" strike="noStrike">
                <a:ln w="76200">
                  <a:solidFill>
                    <a:schemeClr val="bg1"/>
                  </a:solidFill>
                </a:ln>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800" b="1" i="0">
              <a:ln w="76200">
                <a:solidFill>
                  <a:schemeClr val="bg1"/>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W$46">
        <xdr:nvSpPr>
          <xdr:cNvPr id="22520" name="テキスト ボックス 22519">
            <a:extLst>
              <a:ext uri="{FF2B5EF4-FFF2-40B4-BE49-F238E27FC236}">
                <a16:creationId xmlns:a16="http://schemas.microsoft.com/office/drawing/2014/main" id="{00000000-0008-0000-0200-0000F8570000}"/>
              </a:ext>
            </a:extLst>
          </xdr:cNvPr>
          <xdr:cNvSpPr txBox="1"/>
        </xdr:nvSpPr>
        <xdr:spPr>
          <a:xfrm>
            <a:off x="8489901" y="4569387"/>
            <a:ext cx="387967" cy="40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71FF9133-9D18-43FC-833D-55AFA0F6E6E7}" type="TxLink">
              <a:rPr lang="en-US" altLang="en-US" sz="1100" b="1" i="0" u="none" strike="noStrike">
                <a:ln w="76200">
                  <a:solidFill>
                    <a:schemeClr val="bg1"/>
                  </a:solidFill>
                </a:ln>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800" b="1" i="0">
              <a:ln w="76200">
                <a:solidFill>
                  <a:schemeClr val="bg1"/>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W$43">
        <xdr:nvSpPr>
          <xdr:cNvPr id="22521" name="テキスト ボックス 22520">
            <a:extLst>
              <a:ext uri="{FF2B5EF4-FFF2-40B4-BE49-F238E27FC236}">
                <a16:creationId xmlns:a16="http://schemas.microsoft.com/office/drawing/2014/main" id="{00000000-0008-0000-0200-0000F9570000}"/>
              </a:ext>
            </a:extLst>
          </xdr:cNvPr>
          <xdr:cNvSpPr txBox="1"/>
        </xdr:nvSpPr>
        <xdr:spPr>
          <a:xfrm>
            <a:off x="7581886" y="4569387"/>
            <a:ext cx="387967" cy="40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C3BC9CEE-A9C5-4273-A206-87EE06C91A18}" type="TxLink">
              <a:rPr lang="en-US" altLang="en-US" sz="1100" b="1" i="0" u="none" strike="noStrike">
                <a:ln w="76200">
                  <a:solidFill>
                    <a:schemeClr val="bg1"/>
                  </a:solidFill>
                </a:ln>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800" b="1" i="0">
              <a:ln w="76200">
                <a:solidFill>
                  <a:schemeClr val="bg1"/>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K$55">
        <xdr:nvSpPr>
          <xdr:cNvPr id="22522" name="テキスト ボックス 22521">
            <a:extLst>
              <a:ext uri="{FF2B5EF4-FFF2-40B4-BE49-F238E27FC236}">
                <a16:creationId xmlns:a16="http://schemas.microsoft.com/office/drawing/2014/main" id="{00000000-0008-0000-0200-0000FA570000}"/>
              </a:ext>
            </a:extLst>
          </xdr:cNvPr>
          <xdr:cNvSpPr txBox="1"/>
        </xdr:nvSpPr>
        <xdr:spPr>
          <a:xfrm>
            <a:off x="6640514" y="3582603"/>
            <a:ext cx="4391810" cy="61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108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38F4C64E-D3C0-4CAF-B126-6BDBB7C96687}" type="TxLink">
              <a:rPr lang="en-US" altLang="en-US" sz="5200" b="1" i="0" u="none" strike="noStrike">
                <a:ln w="76200">
                  <a:solidFill>
                    <a:schemeClr val="bg1"/>
                  </a:solidFill>
                </a:ln>
                <a:solidFill>
                  <a:srgbClr val="000000"/>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200" b="1">
              <a:ln w="76200">
                <a:solidFill>
                  <a:schemeClr val="bg1"/>
                </a:solidFill>
              </a:ln>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K$46">
        <xdr:nvSpPr>
          <xdr:cNvPr id="22523" name="テキスト ボックス 22522">
            <a:extLst>
              <a:ext uri="{FF2B5EF4-FFF2-40B4-BE49-F238E27FC236}">
                <a16:creationId xmlns:a16="http://schemas.microsoft.com/office/drawing/2014/main" id="{00000000-0008-0000-0200-0000FB570000}"/>
              </a:ext>
            </a:extLst>
          </xdr:cNvPr>
          <xdr:cNvSpPr txBox="1">
            <a:spLocks/>
          </xdr:cNvSpPr>
        </xdr:nvSpPr>
        <xdr:spPr>
          <a:xfrm>
            <a:off x="6640514" y="2831651"/>
            <a:ext cx="4391810" cy="613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108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F5E3B86D-819E-4487-94BA-870A5B6E92B2}" type="TxLink">
              <a:rPr lang="en-US" altLang="en-US" sz="5200" b="1" i="0" u="none" strike="noStrike">
                <a:ln w="76200">
                  <a:solidFill>
                    <a:schemeClr val="bg1"/>
                  </a:solidFill>
                </a:ln>
                <a:solidFill>
                  <a:srgbClr val="000000"/>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200" b="1">
              <a:ln w="76200">
                <a:solidFill>
                  <a:schemeClr val="bg1"/>
                </a:solidFill>
              </a:ln>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K$56">
        <xdr:nvSpPr>
          <xdr:cNvPr id="22524" name="テキスト ボックス 22523">
            <a:extLst>
              <a:ext uri="{FF2B5EF4-FFF2-40B4-BE49-F238E27FC236}">
                <a16:creationId xmlns:a16="http://schemas.microsoft.com/office/drawing/2014/main" id="{00000000-0008-0000-0200-0000FC570000}"/>
              </a:ext>
            </a:extLst>
          </xdr:cNvPr>
          <xdr:cNvSpPr txBox="1"/>
        </xdr:nvSpPr>
        <xdr:spPr>
          <a:xfrm>
            <a:off x="6640514" y="3582604"/>
            <a:ext cx="4391810" cy="61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90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23997B75-DF68-4EE9-8643-E609056C901C}" type="TxLink">
              <a:rPr lang="en-US" altLang="en-US" sz="1100" b="1" i="0" u="none" strike="noStrike">
                <a:ln w="76200">
                  <a:solidFill>
                    <a:schemeClr val="bg1"/>
                  </a:solidFill>
                </a:ln>
                <a:solidFill>
                  <a:srgbClr val="000000"/>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400" b="1">
              <a:ln w="76200">
                <a:solidFill>
                  <a:schemeClr val="bg1"/>
                </a:solidFill>
              </a:ln>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K$47">
        <xdr:nvSpPr>
          <xdr:cNvPr id="22525" name="テキスト ボックス 22524">
            <a:extLst>
              <a:ext uri="{FF2B5EF4-FFF2-40B4-BE49-F238E27FC236}">
                <a16:creationId xmlns:a16="http://schemas.microsoft.com/office/drawing/2014/main" id="{00000000-0008-0000-0200-0000FD570000}"/>
              </a:ext>
            </a:extLst>
          </xdr:cNvPr>
          <xdr:cNvSpPr txBox="1">
            <a:spLocks/>
          </xdr:cNvSpPr>
        </xdr:nvSpPr>
        <xdr:spPr>
          <a:xfrm>
            <a:off x="6640514" y="2831651"/>
            <a:ext cx="4391810" cy="613971"/>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90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AA284C67-546D-4E51-8A50-3554F5017640}" type="TxLink">
              <a:rPr lang="ja-JP" altLang="en-US" sz="1100" b="1" i="0" u="none" strike="noStrike">
                <a:ln w="76200">
                  <a:solidFill>
                    <a:schemeClr val="bg1"/>
                  </a:solidFill>
                </a:ln>
                <a:solidFill>
                  <a:srgbClr val="000000"/>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400" b="1">
              <a:ln w="76200">
                <a:solidFill>
                  <a:schemeClr val="bg1"/>
                </a:solidFill>
              </a:ln>
              <a:solidFill>
                <a:schemeClr val="accent1">
                  <a:lumMod val="75000"/>
                </a:schemeClr>
              </a:solidFill>
              <a:effectLst/>
              <a:latin typeface="メイリオ" panose="020B0604030504040204" pitchFamily="50" charset="-128"/>
              <a:ea typeface="メイリオ" panose="020B0604030504040204" pitchFamily="50" charset="-128"/>
            </a:endParaRPr>
          </a:p>
        </xdr:txBody>
      </xdr:sp>
    </xdr:grpSp>
    <xdr:clientData/>
  </xdr:twoCellAnchor>
  <xdr:twoCellAnchor editAs="absolute">
    <xdr:from>
      <xdr:col>10</xdr:col>
      <xdr:colOff>364613</xdr:colOff>
      <xdr:row>11</xdr:row>
      <xdr:rowOff>33829</xdr:rowOff>
    </xdr:from>
    <xdr:to>
      <xdr:col>16</xdr:col>
      <xdr:colOff>458479</xdr:colOff>
      <xdr:row>28</xdr:row>
      <xdr:rowOff>150536</xdr:rowOff>
    </xdr:to>
    <xdr:grpSp>
      <xdr:nvGrpSpPr>
        <xdr:cNvPr id="22526" name="グループ化 22525">
          <a:extLst>
            <a:ext uri="{FF2B5EF4-FFF2-40B4-BE49-F238E27FC236}">
              <a16:creationId xmlns:a16="http://schemas.microsoft.com/office/drawing/2014/main" id="{00000000-0008-0000-0200-0000FE570000}"/>
            </a:ext>
          </a:extLst>
        </xdr:cNvPr>
        <xdr:cNvGrpSpPr>
          <a:grpSpLocks noChangeAspect="1"/>
        </xdr:cNvGrpSpPr>
      </xdr:nvGrpSpPr>
      <xdr:grpSpPr>
        <a:xfrm>
          <a:off x="6936863" y="2986579"/>
          <a:ext cx="4094366" cy="4680048"/>
          <a:chOff x="6640514" y="2831651"/>
          <a:chExt cx="4412439" cy="5170868"/>
        </a:xfrm>
      </xdr:grpSpPr>
      <xdr:sp macro="" textlink="$U$51">
        <xdr:nvSpPr>
          <xdr:cNvPr id="22527" name="テキスト ボックス 22526">
            <a:extLst>
              <a:ext uri="{FF2B5EF4-FFF2-40B4-BE49-F238E27FC236}">
                <a16:creationId xmlns:a16="http://schemas.microsoft.com/office/drawing/2014/main" id="{00000000-0008-0000-0200-0000FF570000}"/>
              </a:ext>
            </a:extLst>
          </xdr:cNvPr>
          <xdr:cNvSpPr txBox="1"/>
        </xdr:nvSpPr>
        <xdr:spPr>
          <a:xfrm>
            <a:off x="9317953" y="7870466"/>
            <a:ext cx="1227741" cy="1320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C35A816B-E5E8-4074-B25E-36C7F3984B7E}" type="TxLink">
              <a:rPr kumimoji="1" lang="en-US" altLang="en-US" sz="1600" b="1" i="0" u="none" strike="noStrike">
                <a:solidFill>
                  <a:srgbClr val="000000"/>
                </a:solidFill>
                <a:effectLst/>
                <a:latin typeface="ＭＳ Ｐゴシック"/>
                <a:ea typeface="ＭＳ Ｐゴシック"/>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600" b="1">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sp macro="" textlink="$R$57">
        <xdr:nvSpPr>
          <xdr:cNvPr id="22528" name="テキスト ボックス 22527">
            <a:extLst>
              <a:ext uri="{FF2B5EF4-FFF2-40B4-BE49-F238E27FC236}">
                <a16:creationId xmlns:a16="http://schemas.microsoft.com/office/drawing/2014/main" id="{00000000-0008-0000-0200-000000580000}"/>
              </a:ext>
            </a:extLst>
          </xdr:cNvPr>
          <xdr:cNvSpPr txBox="1"/>
        </xdr:nvSpPr>
        <xdr:spPr>
          <a:xfrm>
            <a:off x="7634145" y="7369264"/>
            <a:ext cx="2948548" cy="32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AF9FD094-8A93-4722-A029-E8C2A09CAF8E}" type="TxLink">
              <a:rPr kumimoji="1" lang="en-US" altLang="en-US" sz="2600" b="1" i="0" u="none" strike="noStrike">
                <a:solidFill>
                  <a:sysClr val="windowText" lastClr="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6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R$58">
        <xdr:nvSpPr>
          <xdr:cNvPr id="22529" name="テキスト ボックス 22528">
            <a:extLst>
              <a:ext uri="{FF2B5EF4-FFF2-40B4-BE49-F238E27FC236}">
                <a16:creationId xmlns:a16="http://schemas.microsoft.com/office/drawing/2014/main" id="{00000000-0008-0000-0200-000001580000}"/>
              </a:ext>
            </a:extLst>
          </xdr:cNvPr>
          <xdr:cNvSpPr txBox="1"/>
        </xdr:nvSpPr>
        <xdr:spPr>
          <a:xfrm>
            <a:off x="7634145" y="7369264"/>
            <a:ext cx="2948548" cy="32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F9A073CB-CEF4-4D15-99DA-543E178CC9C1}" type="TxLink">
              <a:rPr kumimoji="1" lang="en-US"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R$51">
        <xdr:nvSpPr>
          <xdr:cNvPr id="22530" name="テキスト ボックス 22529">
            <a:extLst>
              <a:ext uri="{FF2B5EF4-FFF2-40B4-BE49-F238E27FC236}">
                <a16:creationId xmlns:a16="http://schemas.microsoft.com/office/drawing/2014/main" id="{00000000-0008-0000-0200-000002580000}"/>
              </a:ext>
            </a:extLst>
          </xdr:cNvPr>
          <xdr:cNvSpPr txBox="1"/>
        </xdr:nvSpPr>
        <xdr:spPr>
          <a:xfrm>
            <a:off x="7634145" y="7620989"/>
            <a:ext cx="2948548" cy="1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D2F5DD5C-F7E7-4D2A-9CB0-8A24130BEF2C}" type="TxLink">
              <a:rPr kumimoji="1" lang="ja-JP" altLang="en-US" sz="16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6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R$52">
        <xdr:nvSpPr>
          <xdr:cNvPr id="22531" name="テキスト ボックス 22530">
            <a:extLst>
              <a:ext uri="{FF2B5EF4-FFF2-40B4-BE49-F238E27FC236}">
                <a16:creationId xmlns:a16="http://schemas.microsoft.com/office/drawing/2014/main" id="{00000000-0008-0000-0200-000003580000}"/>
              </a:ext>
            </a:extLst>
          </xdr:cNvPr>
          <xdr:cNvSpPr txBox="1"/>
        </xdr:nvSpPr>
        <xdr:spPr>
          <a:xfrm>
            <a:off x="7634145" y="7620989"/>
            <a:ext cx="2948548" cy="1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F1AD77D3-9751-4397-9AEC-4B12C80D5804}" type="TxLink">
              <a:rPr kumimoji="1" lang="en-US"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R$44">
        <xdr:nvSpPr>
          <xdr:cNvPr id="22532" name="テキスト ボックス 22531">
            <a:extLst>
              <a:ext uri="{FF2B5EF4-FFF2-40B4-BE49-F238E27FC236}">
                <a16:creationId xmlns:a16="http://schemas.microsoft.com/office/drawing/2014/main" id="{00000000-0008-0000-0200-000004580000}"/>
              </a:ext>
            </a:extLst>
          </xdr:cNvPr>
          <xdr:cNvSpPr txBox="1"/>
        </xdr:nvSpPr>
        <xdr:spPr>
          <a:xfrm>
            <a:off x="7634145" y="7307345"/>
            <a:ext cx="2948548" cy="2749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54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F95D9A5B-4D93-4DAD-9126-79EFFAB0DDCA}" type="TxLink">
              <a:rPr kumimoji="1" lang="ja-JP" altLang="en-US" sz="23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3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R$45">
        <xdr:nvSpPr>
          <xdr:cNvPr id="22533" name="テキスト ボックス 22532">
            <a:extLst>
              <a:ext uri="{FF2B5EF4-FFF2-40B4-BE49-F238E27FC236}">
                <a16:creationId xmlns:a16="http://schemas.microsoft.com/office/drawing/2014/main" id="{00000000-0008-0000-0200-000005580000}"/>
              </a:ext>
            </a:extLst>
          </xdr:cNvPr>
          <xdr:cNvSpPr txBox="1"/>
        </xdr:nvSpPr>
        <xdr:spPr>
          <a:xfrm>
            <a:off x="7634145" y="7307345"/>
            <a:ext cx="2948548" cy="2749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06D70D39-1D61-4667-83D1-FDBD162962B8}" type="TxLink">
              <a:rPr kumimoji="1" lang="en-US" altLang="en-US" sz="24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4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U$50">
        <xdr:nvSpPr>
          <xdr:cNvPr id="22534" name="テキスト ボックス 22533">
            <a:extLst>
              <a:ext uri="{FF2B5EF4-FFF2-40B4-BE49-F238E27FC236}">
                <a16:creationId xmlns:a16="http://schemas.microsoft.com/office/drawing/2014/main" id="{00000000-0008-0000-0200-000006580000}"/>
              </a:ext>
            </a:extLst>
          </xdr:cNvPr>
          <xdr:cNvSpPr txBox="1"/>
        </xdr:nvSpPr>
        <xdr:spPr>
          <a:xfrm>
            <a:off x="9823304" y="7094837"/>
            <a:ext cx="1227741" cy="1320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0F39BFB4-94C1-4939-93BE-A1BA03B9B114}" type="TxLink">
              <a:rPr kumimoji="1" lang="en-US" altLang="en-US" sz="1600" b="1" i="0" u="none" strike="noStrike">
                <a:solidFill>
                  <a:srgbClr val="000000"/>
                </a:solidFill>
                <a:effectLst/>
                <a:latin typeface="ＭＳ Ｐゴシック"/>
                <a:ea typeface="ＭＳ Ｐゴシック"/>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600" b="1">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sp macro="" textlink="$O$57">
        <xdr:nvSpPr>
          <xdr:cNvPr id="22535" name="テキスト ボックス 22534">
            <a:extLst>
              <a:ext uri="{FF2B5EF4-FFF2-40B4-BE49-F238E27FC236}">
                <a16:creationId xmlns:a16="http://schemas.microsoft.com/office/drawing/2014/main" id="{00000000-0008-0000-0200-000007580000}"/>
              </a:ext>
            </a:extLst>
          </xdr:cNvPr>
          <xdr:cNvSpPr txBox="1"/>
        </xdr:nvSpPr>
        <xdr:spPr>
          <a:xfrm>
            <a:off x="7634145" y="6599901"/>
            <a:ext cx="3418806" cy="323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1837120A-07CA-4CB1-A762-76CFE1F45A25}" type="TxLink">
              <a:rPr kumimoji="1" lang="en-US" altLang="en-US" sz="26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6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O$58">
        <xdr:nvSpPr>
          <xdr:cNvPr id="22536" name="テキスト ボックス 22535">
            <a:extLst>
              <a:ext uri="{FF2B5EF4-FFF2-40B4-BE49-F238E27FC236}">
                <a16:creationId xmlns:a16="http://schemas.microsoft.com/office/drawing/2014/main" id="{00000000-0008-0000-0200-000008580000}"/>
              </a:ext>
            </a:extLst>
          </xdr:cNvPr>
          <xdr:cNvSpPr txBox="1"/>
        </xdr:nvSpPr>
        <xdr:spPr>
          <a:xfrm>
            <a:off x="7634145" y="6599901"/>
            <a:ext cx="3418806" cy="323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C2E0956C-7FCC-4979-8AA9-974DD02F9D69}" type="TxLink">
              <a:rPr kumimoji="1" lang="en-US"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chemeClr val="bg1"/>
              </a:solidFill>
              <a:effectLst/>
              <a:latin typeface="メイリオ" panose="020B0604030504040204" pitchFamily="50" charset="-128"/>
              <a:ea typeface="メイリオ" panose="020B0604030504040204" pitchFamily="50" charset="-128"/>
            </a:endParaRPr>
          </a:p>
        </xdr:txBody>
      </xdr:sp>
      <xdr:sp macro="" textlink="$O$51">
        <xdr:nvSpPr>
          <xdr:cNvPr id="22537" name="テキスト ボックス 22536">
            <a:extLst>
              <a:ext uri="{FF2B5EF4-FFF2-40B4-BE49-F238E27FC236}">
                <a16:creationId xmlns:a16="http://schemas.microsoft.com/office/drawing/2014/main" id="{00000000-0008-0000-0200-000009580000}"/>
              </a:ext>
            </a:extLst>
          </xdr:cNvPr>
          <xdr:cNvSpPr txBox="1"/>
        </xdr:nvSpPr>
        <xdr:spPr>
          <a:xfrm>
            <a:off x="7634147" y="6848805"/>
            <a:ext cx="3418806" cy="1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254E2B74-483E-4599-84BC-8AFB723D6754}" type="TxLink">
              <a:rPr kumimoji="1" lang="en-US"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O$52">
        <xdr:nvSpPr>
          <xdr:cNvPr id="22538" name="テキスト ボックス 22537">
            <a:extLst>
              <a:ext uri="{FF2B5EF4-FFF2-40B4-BE49-F238E27FC236}">
                <a16:creationId xmlns:a16="http://schemas.microsoft.com/office/drawing/2014/main" id="{00000000-0008-0000-0200-00000A580000}"/>
              </a:ext>
            </a:extLst>
          </xdr:cNvPr>
          <xdr:cNvSpPr txBox="1"/>
        </xdr:nvSpPr>
        <xdr:spPr>
          <a:xfrm>
            <a:off x="7634145" y="6848805"/>
            <a:ext cx="3418806" cy="1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EF4CC5E8-3C90-469B-9BBF-45D2CFD5E7BA}" type="TxLink">
              <a:rPr kumimoji="1" lang="ja-JP"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O$44">
        <xdr:nvSpPr>
          <xdr:cNvPr id="22539" name="テキスト ボックス 22538">
            <a:extLst>
              <a:ext uri="{FF2B5EF4-FFF2-40B4-BE49-F238E27FC236}">
                <a16:creationId xmlns:a16="http://schemas.microsoft.com/office/drawing/2014/main" id="{00000000-0008-0000-0200-00000B580000}"/>
              </a:ext>
            </a:extLst>
          </xdr:cNvPr>
          <xdr:cNvSpPr txBox="1"/>
        </xdr:nvSpPr>
        <xdr:spPr>
          <a:xfrm>
            <a:off x="7634145" y="6518543"/>
            <a:ext cx="3418806" cy="277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54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FE23D74D-04F6-4FB1-BB75-C6BB9E523E4E}" type="TxLink">
              <a:rPr kumimoji="1" lang="ja-JP" altLang="en-US" sz="23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3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O$45">
        <xdr:nvSpPr>
          <xdr:cNvPr id="22540" name="テキスト ボックス 22539">
            <a:extLst>
              <a:ext uri="{FF2B5EF4-FFF2-40B4-BE49-F238E27FC236}">
                <a16:creationId xmlns:a16="http://schemas.microsoft.com/office/drawing/2014/main" id="{00000000-0008-0000-0200-00000C580000}"/>
              </a:ext>
            </a:extLst>
          </xdr:cNvPr>
          <xdr:cNvSpPr txBox="1"/>
        </xdr:nvSpPr>
        <xdr:spPr>
          <a:xfrm>
            <a:off x="7634145" y="6518544"/>
            <a:ext cx="3418806" cy="277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19AF8438-BE0A-4637-BDA7-AF2EA0BC25CD}"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4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M$51">
        <xdr:nvSpPr>
          <xdr:cNvPr id="22541" name="テキスト ボックス 22540">
            <a:extLst>
              <a:ext uri="{FF2B5EF4-FFF2-40B4-BE49-F238E27FC236}">
                <a16:creationId xmlns:a16="http://schemas.microsoft.com/office/drawing/2014/main" id="{00000000-0008-0000-0200-00000D580000}"/>
              </a:ext>
            </a:extLst>
          </xdr:cNvPr>
          <xdr:cNvSpPr txBox="1"/>
        </xdr:nvSpPr>
        <xdr:spPr>
          <a:xfrm>
            <a:off x="6773320" y="5921031"/>
            <a:ext cx="4138724" cy="338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90000" bIns="3600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D98EC447-B268-4B44-BBD9-1A80AAFB4ED8}" type="TxLink">
              <a:rPr kumimoji="1" lang="en-US" altLang="en-US" sz="25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500" b="1">
              <a:solidFill>
                <a:schemeClr val="bg1"/>
              </a:solidFill>
              <a:effectLst/>
              <a:latin typeface="メイリオ" panose="020B0604030504040204" pitchFamily="50" charset="-128"/>
              <a:ea typeface="メイリオ" panose="020B0604030504040204" pitchFamily="50" charset="-128"/>
            </a:endParaRPr>
          </a:p>
        </xdr:txBody>
      </xdr:sp>
      <xdr:sp macro="" textlink="$M$52">
        <xdr:nvSpPr>
          <xdr:cNvPr id="22542" name="テキスト ボックス 22541">
            <a:extLst>
              <a:ext uri="{FF2B5EF4-FFF2-40B4-BE49-F238E27FC236}">
                <a16:creationId xmlns:a16="http://schemas.microsoft.com/office/drawing/2014/main" id="{00000000-0008-0000-0200-00000E580000}"/>
              </a:ext>
            </a:extLst>
          </xdr:cNvPr>
          <xdr:cNvSpPr txBox="1"/>
        </xdr:nvSpPr>
        <xdr:spPr>
          <a:xfrm>
            <a:off x="6773320" y="5921031"/>
            <a:ext cx="4138724" cy="338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72000" bIns="10800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85978E92-15ED-401B-9992-D81C423C44DB}" type="TxLink">
              <a:rPr kumimoji="1" lang="en-US" altLang="en-US" sz="28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chemeClr val="bg1"/>
              </a:solidFill>
              <a:effectLst/>
              <a:latin typeface="メイリオ" panose="020B0604030504040204" pitchFamily="50" charset="-128"/>
              <a:ea typeface="メイリオ" panose="020B0604030504040204" pitchFamily="50" charset="-128"/>
            </a:endParaRPr>
          </a:p>
        </xdr:txBody>
      </xdr:sp>
      <xdr:sp macro="" textlink="$M$47">
        <xdr:nvSpPr>
          <xdr:cNvPr id="22543" name="テキスト ボックス 22542">
            <a:extLst>
              <a:ext uri="{FF2B5EF4-FFF2-40B4-BE49-F238E27FC236}">
                <a16:creationId xmlns:a16="http://schemas.microsoft.com/office/drawing/2014/main" id="{00000000-0008-0000-0200-00000F580000}"/>
              </a:ext>
            </a:extLst>
          </xdr:cNvPr>
          <xdr:cNvSpPr txBox="1"/>
        </xdr:nvSpPr>
        <xdr:spPr>
          <a:xfrm>
            <a:off x="6773320" y="6105689"/>
            <a:ext cx="4138724" cy="25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8B62AF0D-B942-4FFE-80A4-7BBC4140EB88}" type="TxLink">
              <a:rPr kumimoji="1" lang="ja-JP" altLang="en-US" sz="20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M$48">
        <xdr:nvSpPr>
          <xdr:cNvPr id="22544" name="テキスト ボックス 22543">
            <a:extLst>
              <a:ext uri="{FF2B5EF4-FFF2-40B4-BE49-F238E27FC236}">
                <a16:creationId xmlns:a16="http://schemas.microsoft.com/office/drawing/2014/main" id="{00000000-0008-0000-0200-000010580000}"/>
              </a:ext>
            </a:extLst>
          </xdr:cNvPr>
          <xdr:cNvSpPr txBox="1"/>
        </xdr:nvSpPr>
        <xdr:spPr>
          <a:xfrm>
            <a:off x="6773320" y="6105689"/>
            <a:ext cx="4138724" cy="25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9A126485-4FA1-456E-9E99-6E02E5479D8E}" type="TxLink">
              <a:rPr kumimoji="1" lang="en-US" altLang="en-US" sz="11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M$42">
        <xdr:nvSpPr>
          <xdr:cNvPr id="22545" name="テキスト ボックス 22544">
            <a:extLst>
              <a:ext uri="{FF2B5EF4-FFF2-40B4-BE49-F238E27FC236}">
                <a16:creationId xmlns:a16="http://schemas.microsoft.com/office/drawing/2014/main" id="{00000000-0008-0000-0200-000011580000}"/>
              </a:ext>
            </a:extLst>
          </xdr:cNvPr>
          <xdr:cNvSpPr txBox="1"/>
        </xdr:nvSpPr>
        <xdr:spPr>
          <a:xfrm>
            <a:off x="6773320" y="5817141"/>
            <a:ext cx="4138724" cy="25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59EA8C6A-232D-4BA0-A861-CE1B7C35BB40}" type="TxLink">
              <a:rPr kumimoji="1" lang="ja-JP" altLang="en-US" sz="20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M$43">
        <xdr:nvSpPr>
          <xdr:cNvPr id="22546" name="テキスト ボックス 22545">
            <a:extLst>
              <a:ext uri="{FF2B5EF4-FFF2-40B4-BE49-F238E27FC236}">
                <a16:creationId xmlns:a16="http://schemas.microsoft.com/office/drawing/2014/main" id="{00000000-0008-0000-0200-000012580000}"/>
              </a:ext>
            </a:extLst>
          </xdr:cNvPr>
          <xdr:cNvSpPr txBox="1"/>
        </xdr:nvSpPr>
        <xdr:spPr>
          <a:xfrm>
            <a:off x="6773320" y="5817141"/>
            <a:ext cx="4138724" cy="25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0B68A101-B236-4F73-AA1D-18C966794BE3}" type="TxLink">
              <a:rPr kumimoji="1" lang="en-US" altLang="en-US" sz="11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U$49">
        <xdr:nvSpPr>
          <xdr:cNvPr id="22547" name="テキスト ボックス 22546">
            <a:extLst>
              <a:ext uri="{FF2B5EF4-FFF2-40B4-BE49-F238E27FC236}">
                <a16:creationId xmlns:a16="http://schemas.microsoft.com/office/drawing/2014/main" id="{00000000-0008-0000-0200-000013580000}"/>
              </a:ext>
            </a:extLst>
          </xdr:cNvPr>
          <xdr:cNvSpPr txBox="1"/>
        </xdr:nvSpPr>
        <xdr:spPr>
          <a:xfrm>
            <a:off x="8207725" y="5116529"/>
            <a:ext cx="2715768" cy="397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6F2F136D-8601-416C-9A75-F786940A5295}" type="TxLink">
              <a:rPr lang="en-US" altLang="en-US" sz="1100" b="1" i="0" u="none" strike="noStrike">
                <a:ln w="6350">
                  <a:solidFill>
                    <a:schemeClr val="accent1">
                      <a:lumMod val="75000"/>
                    </a:schemeClr>
                  </a:solidFill>
                </a:ln>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8:30～17:30</a:t>
            </a:fld>
            <a:endParaRPr lang="ja-JP" altLang="ja-JP" sz="4400" b="1" i="0">
              <a:ln w="6350">
                <a:solidFill>
                  <a:schemeClr val="accent1">
                    <a:lumMod val="75000"/>
                  </a:schemeClr>
                </a:solidFill>
              </a:ln>
              <a:solidFill>
                <a:schemeClr val="accent1">
                  <a:lumMod val="75000"/>
                </a:schemeClr>
              </a:solidFill>
              <a:effectLst/>
              <a:latin typeface="+mn-ea"/>
              <a:ea typeface="+mn-ea"/>
            </a:endParaRPr>
          </a:p>
        </xdr:txBody>
      </xdr:sp>
      <xdr:sp macro="" textlink="$U$45">
        <xdr:nvSpPr>
          <xdr:cNvPr id="22548" name="テキスト ボックス 22547">
            <a:extLst>
              <a:ext uri="{FF2B5EF4-FFF2-40B4-BE49-F238E27FC236}">
                <a16:creationId xmlns:a16="http://schemas.microsoft.com/office/drawing/2014/main" id="{00000000-0008-0000-0200-000014580000}"/>
              </a:ext>
            </a:extLst>
          </xdr:cNvPr>
          <xdr:cNvSpPr txBox="1"/>
        </xdr:nvSpPr>
        <xdr:spPr>
          <a:xfrm>
            <a:off x="9385229" y="4574378"/>
            <a:ext cx="387967" cy="39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A860CC7B-1E3D-4D22-9FB0-73CD4A121162}" type="TxLink">
              <a:rPr lang="en-US" altLang="en-US" sz="3800" b="1" i="0" u="none" strike="noStrike">
                <a:ln w="6350">
                  <a:solidFill>
                    <a:schemeClr val="accent1">
                      <a:lumMod val="75000"/>
                    </a:schemeClr>
                  </a:solidFill>
                </a:ln>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2</a:t>
            </a:fld>
            <a:endParaRPr lang="ja-JP" altLang="ja-JP" sz="3800" b="1" i="0">
              <a:ln w="6350">
                <a:solidFill>
                  <a:schemeClr val="accent1">
                    <a:lumMod val="75000"/>
                  </a:schemeClr>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U$44">
        <xdr:nvSpPr>
          <xdr:cNvPr id="22549" name="テキスト ボックス 22548">
            <a:extLst>
              <a:ext uri="{FF2B5EF4-FFF2-40B4-BE49-F238E27FC236}">
                <a16:creationId xmlns:a16="http://schemas.microsoft.com/office/drawing/2014/main" id="{00000000-0008-0000-0200-000015580000}"/>
              </a:ext>
            </a:extLst>
          </xdr:cNvPr>
          <xdr:cNvSpPr txBox="1"/>
        </xdr:nvSpPr>
        <xdr:spPr>
          <a:xfrm>
            <a:off x="8491615" y="4574378"/>
            <a:ext cx="387967" cy="39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8F8B6EB5-AD38-4ED7-ACA2-CA5C5A3305B1}" type="TxLink">
              <a:rPr lang="en-US" altLang="en-US" sz="3800" b="1" i="0" u="none" strike="noStrike">
                <a:ln w="6350">
                  <a:solidFill>
                    <a:schemeClr val="accent1">
                      <a:lumMod val="75000"/>
                    </a:schemeClr>
                  </a:solidFill>
                </a:ln>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1</a:t>
            </a:fld>
            <a:endParaRPr lang="ja-JP" altLang="ja-JP" sz="3800" b="1" i="0">
              <a:ln w="6350">
                <a:solidFill>
                  <a:schemeClr val="accent1">
                    <a:lumMod val="75000"/>
                  </a:schemeClr>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U$42">
        <xdr:nvSpPr>
          <xdr:cNvPr id="22550" name="テキスト ボックス 22549">
            <a:extLst>
              <a:ext uri="{FF2B5EF4-FFF2-40B4-BE49-F238E27FC236}">
                <a16:creationId xmlns:a16="http://schemas.microsoft.com/office/drawing/2014/main" id="{00000000-0008-0000-0200-000016580000}"/>
              </a:ext>
            </a:extLst>
          </xdr:cNvPr>
          <xdr:cNvSpPr txBox="1"/>
        </xdr:nvSpPr>
        <xdr:spPr>
          <a:xfrm>
            <a:off x="7580176" y="4574378"/>
            <a:ext cx="387967" cy="39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30ED8422-0A49-486F-8F9D-BE8A12ED6D76}" type="TxLink">
              <a:rPr lang="en-US" altLang="en-US" sz="3800" b="1" i="0" u="none" strike="noStrike">
                <a:ln w="6350">
                  <a:solidFill>
                    <a:schemeClr val="accent1">
                      <a:lumMod val="75000"/>
                    </a:schemeClr>
                  </a:solidFill>
                </a:ln>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5</a:t>
            </a:fld>
            <a:endParaRPr lang="ja-JP" altLang="ja-JP" sz="3800" b="1" i="0">
              <a:ln w="6350">
                <a:solidFill>
                  <a:schemeClr val="accent1">
                    <a:lumMod val="75000"/>
                  </a:schemeClr>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U$47">
        <xdr:nvSpPr>
          <xdr:cNvPr id="22551" name="テキスト ボックス 22550">
            <a:extLst>
              <a:ext uri="{FF2B5EF4-FFF2-40B4-BE49-F238E27FC236}">
                <a16:creationId xmlns:a16="http://schemas.microsoft.com/office/drawing/2014/main" id="{00000000-0008-0000-0200-000017580000}"/>
              </a:ext>
            </a:extLst>
          </xdr:cNvPr>
          <xdr:cNvSpPr txBox="1"/>
        </xdr:nvSpPr>
        <xdr:spPr>
          <a:xfrm>
            <a:off x="9385229" y="4574378"/>
            <a:ext cx="387967" cy="39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CE6A0F62-A0E3-4A4C-B27C-C985F1B17839}" type="TxLink">
              <a:rPr lang="en-US" altLang="en-US" sz="4200" b="1" i="0" u="none" strike="noStrike">
                <a:ln w="6350">
                  <a:solidFill>
                    <a:schemeClr val="accent1">
                      <a:lumMod val="75000"/>
                    </a:schemeClr>
                  </a:solidFill>
                </a:ln>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200" b="1" i="0">
              <a:ln w="6350">
                <a:solidFill>
                  <a:schemeClr val="accent1">
                    <a:lumMod val="75000"/>
                  </a:schemeClr>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U$46">
        <xdr:nvSpPr>
          <xdr:cNvPr id="22552" name="テキスト ボックス 22551">
            <a:extLst>
              <a:ext uri="{FF2B5EF4-FFF2-40B4-BE49-F238E27FC236}">
                <a16:creationId xmlns:a16="http://schemas.microsoft.com/office/drawing/2014/main" id="{00000000-0008-0000-0200-000018580000}"/>
              </a:ext>
            </a:extLst>
          </xdr:cNvPr>
          <xdr:cNvSpPr txBox="1"/>
        </xdr:nvSpPr>
        <xdr:spPr>
          <a:xfrm>
            <a:off x="8491615" y="4574378"/>
            <a:ext cx="387967" cy="39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50A7A82C-3F8E-484D-93AE-C687AA176054}" type="TxLink">
              <a:rPr lang="en-US" altLang="en-US" sz="4200" b="1" i="0" u="none" strike="noStrike">
                <a:ln w="6350">
                  <a:solidFill>
                    <a:schemeClr val="accent1">
                      <a:lumMod val="75000"/>
                    </a:schemeClr>
                  </a:solidFill>
                </a:ln>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200" b="1" i="0">
              <a:ln w="6350">
                <a:solidFill>
                  <a:schemeClr val="accent1">
                    <a:lumMod val="75000"/>
                  </a:schemeClr>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U$43">
        <xdr:nvSpPr>
          <xdr:cNvPr id="22553" name="テキスト ボックス 22552">
            <a:extLst>
              <a:ext uri="{FF2B5EF4-FFF2-40B4-BE49-F238E27FC236}">
                <a16:creationId xmlns:a16="http://schemas.microsoft.com/office/drawing/2014/main" id="{00000000-0008-0000-0200-000019580000}"/>
              </a:ext>
            </a:extLst>
          </xdr:cNvPr>
          <xdr:cNvSpPr txBox="1"/>
        </xdr:nvSpPr>
        <xdr:spPr>
          <a:xfrm>
            <a:off x="7580176" y="4574378"/>
            <a:ext cx="387967" cy="39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46C60F23-413E-489F-95F6-49F970E00FFC}" type="TxLink">
              <a:rPr lang="en-US" altLang="en-US" sz="4200" b="1" i="0" u="none" strike="noStrike">
                <a:ln w="6350">
                  <a:solidFill>
                    <a:schemeClr val="accent1">
                      <a:lumMod val="75000"/>
                    </a:schemeClr>
                  </a:solidFill>
                </a:ln>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200" b="1" i="0">
              <a:ln w="6350">
                <a:solidFill>
                  <a:schemeClr val="accent1">
                    <a:lumMod val="75000"/>
                  </a:schemeClr>
                </a:solidFill>
              </a:ln>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K$51">
        <xdr:nvSpPr>
          <xdr:cNvPr id="22554" name="テキスト ボックス 22553">
            <a:extLst>
              <a:ext uri="{FF2B5EF4-FFF2-40B4-BE49-F238E27FC236}">
                <a16:creationId xmlns:a16="http://schemas.microsoft.com/office/drawing/2014/main" id="{00000000-0008-0000-0200-00001A580000}"/>
              </a:ext>
            </a:extLst>
          </xdr:cNvPr>
          <xdr:cNvSpPr txBox="1"/>
        </xdr:nvSpPr>
        <xdr:spPr>
          <a:xfrm>
            <a:off x="6640514" y="3582604"/>
            <a:ext cx="4391810" cy="61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108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1133B5D9-549B-423C-AF16-953CAA750121}" type="TxLink">
              <a:rPr lang="ja-JP" altLang="en-US" sz="52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2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K$42">
        <xdr:nvSpPr>
          <xdr:cNvPr id="22555" name="テキスト ボックス 22554">
            <a:extLst>
              <a:ext uri="{FF2B5EF4-FFF2-40B4-BE49-F238E27FC236}">
                <a16:creationId xmlns:a16="http://schemas.microsoft.com/office/drawing/2014/main" id="{00000000-0008-0000-0200-00001B580000}"/>
              </a:ext>
            </a:extLst>
          </xdr:cNvPr>
          <xdr:cNvSpPr txBox="1">
            <a:spLocks/>
          </xdr:cNvSpPr>
        </xdr:nvSpPr>
        <xdr:spPr>
          <a:xfrm>
            <a:off x="6640515" y="2831652"/>
            <a:ext cx="4391810" cy="613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108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6E5795A5-5C3F-4052-9317-53FEB1BA3E57}" type="TxLink">
              <a:rPr lang="ja-JP" altLang="en-US" sz="52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2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K$52">
        <xdr:nvSpPr>
          <xdr:cNvPr id="22556" name="テキスト ボックス 22555">
            <a:extLst>
              <a:ext uri="{FF2B5EF4-FFF2-40B4-BE49-F238E27FC236}">
                <a16:creationId xmlns:a16="http://schemas.microsoft.com/office/drawing/2014/main" id="{00000000-0008-0000-0200-00001C580000}"/>
              </a:ext>
            </a:extLst>
          </xdr:cNvPr>
          <xdr:cNvSpPr txBox="1"/>
        </xdr:nvSpPr>
        <xdr:spPr>
          <a:xfrm>
            <a:off x="6640514" y="3582604"/>
            <a:ext cx="4391810" cy="61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90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437E35EB-40FF-4537-96E3-1202DEBC43E1}" type="TxLink">
              <a:rPr lang="en-US" altLang="en-US" sz="11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4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K$43">
        <xdr:nvSpPr>
          <xdr:cNvPr id="22557" name="テキスト ボックス 22556">
            <a:extLst>
              <a:ext uri="{FF2B5EF4-FFF2-40B4-BE49-F238E27FC236}">
                <a16:creationId xmlns:a16="http://schemas.microsoft.com/office/drawing/2014/main" id="{00000000-0008-0000-0200-00001D580000}"/>
              </a:ext>
            </a:extLst>
          </xdr:cNvPr>
          <xdr:cNvSpPr txBox="1">
            <a:spLocks/>
          </xdr:cNvSpPr>
        </xdr:nvSpPr>
        <xdr:spPr>
          <a:xfrm>
            <a:off x="6640514" y="2831651"/>
            <a:ext cx="4391810" cy="613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90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14EEDAB1-7055-40E4-8B6B-3D09FD33575B}" type="TxLink">
              <a:rPr lang="ja-JP" altLang="en-US" sz="1100" b="1" i="0" u="none" strike="noStrike">
                <a:ln w="38100">
                  <a:noFill/>
                </a:ln>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400" b="1">
              <a:ln w="38100">
                <a:noFill/>
              </a:ln>
              <a:solidFill>
                <a:schemeClr val="accent1">
                  <a:lumMod val="75000"/>
                </a:schemeClr>
              </a:solidFill>
              <a:effectLst/>
              <a:latin typeface="メイリオ" panose="020B0604030504040204" pitchFamily="50" charset="-128"/>
              <a:ea typeface="メイリオ" panose="020B0604030504040204" pitchFamily="50" charset="-128"/>
            </a:endParaRPr>
          </a:p>
        </xdr:txBody>
      </xdr:sp>
    </xdr:grpSp>
    <xdr:clientData/>
  </xdr:twoCellAnchor>
  <xdr:twoCellAnchor editAs="absolute">
    <xdr:from>
      <xdr:col>10</xdr:col>
      <xdr:colOff>309322</xdr:colOff>
      <xdr:row>4</xdr:row>
      <xdr:rowOff>26557</xdr:rowOff>
    </xdr:from>
    <xdr:to>
      <xdr:col>19</xdr:col>
      <xdr:colOff>102836</xdr:colOff>
      <xdr:row>6</xdr:row>
      <xdr:rowOff>192947</xdr:rowOff>
    </xdr:to>
    <xdr:grpSp>
      <xdr:nvGrpSpPr>
        <xdr:cNvPr id="22558" name="グループ化 22557">
          <a:extLst>
            <a:ext uri="{FF2B5EF4-FFF2-40B4-BE49-F238E27FC236}">
              <a16:creationId xmlns:a16="http://schemas.microsoft.com/office/drawing/2014/main" id="{00000000-0008-0000-0200-00001E580000}"/>
            </a:ext>
          </a:extLst>
        </xdr:cNvPr>
        <xdr:cNvGrpSpPr/>
      </xdr:nvGrpSpPr>
      <xdr:grpSpPr>
        <a:xfrm>
          <a:off x="6881572" y="1100284"/>
          <a:ext cx="5794264" cy="703254"/>
          <a:chOff x="6981618" y="1374657"/>
          <a:chExt cx="5619957" cy="700082"/>
        </a:xfrm>
      </xdr:grpSpPr>
      <xdr:sp macro="" textlink="$D$29">
        <xdr:nvSpPr>
          <xdr:cNvPr id="22559" name="テキスト ボックス 22558">
            <a:extLst>
              <a:ext uri="{FF2B5EF4-FFF2-40B4-BE49-F238E27FC236}">
                <a16:creationId xmlns:a16="http://schemas.microsoft.com/office/drawing/2014/main" id="{00000000-0008-0000-0200-00001F580000}"/>
              </a:ext>
            </a:extLst>
          </xdr:cNvPr>
          <xdr:cNvSpPr txBox="1"/>
        </xdr:nvSpPr>
        <xdr:spPr>
          <a:xfrm>
            <a:off x="6991350" y="1690360"/>
            <a:ext cx="5610225" cy="384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numCol="1" rtlCol="0" anchor="t" anchorCtr="0"/>
          <a:lstStyle/>
          <a:p>
            <a:fld id="{8CCFB480-3482-4C0E-974B-94693A0AAEBB}" type="TxLink">
              <a:rPr kumimoji="1" lang="ja-JP" altLang="en-US" sz="1600" b="1" i="0" u="none" strike="noStrike">
                <a:solidFill>
                  <a:sysClr val="windowText" lastClr="000000"/>
                </a:solidFill>
                <a:latin typeface="HG丸ｺﾞｼｯｸM-PRO" panose="020F0600000000000000" pitchFamily="50" charset="-128"/>
                <a:ea typeface="HG丸ｺﾞｼｯｸM-PRO" panose="020F0600000000000000" pitchFamily="50" charset="-128"/>
              </a:rPr>
              <a:pPr/>
              <a:t> </a:t>
            </a:fld>
            <a:endParaRPr kumimoji="1" lang="en-US" altLang="ja-JP" sz="1600" b="1">
              <a:solidFill>
                <a:sysClr val="windowText" lastClr="000000"/>
              </a:solidFill>
              <a:latin typeface="HG丸ｺﾞｼｯｸM-PRO" panose="020F0600000000000000" pitchFamily="50" charset="-128"/>
              <a:ea typeface="HG丸ｺﾞｼｯｸM-PRO" panose="020F0600000000000000" pitchFamily="50" charset="-128"/>
            </a:endParaRPr>
          </a:p>
        </xdr:txBody>
      </xdr:sp>
      <xdr:sp macro="" textlink="$C$29">
        <xdr:nvSpPr>
          <xdr:cNvPr id="22560" name="テキスト ボックス 22559">
            <a:extLst>
              <a:ext uri="{FF2B5EF4-FFF2-40B4-BE49-F238E27FC236}">
                <a16:creationId xmlns:a16="http://schemas.microsoft.com/office/drawing/2014/main" id="{00000000-0008-0000-0200-000020580000}"/>
              </a:ext>
            </a:extLst>
          </xdr:cNvPr>
          <xdr:cNvSpPr txBox="1"/>
        </xdr:nvSpPr>
        <xdr:spPr>
          <a:xfrm>
            <a:off x="10858500" y="1374657"/>
            <a:ext cx="17145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AC742F13-5BC4-41ED-B666-FAF8C6BCA3E7}" type="TxLink">
              <a:rPr kumimoji="1" lang="en-US" altLang="en-US" sz="1600" b="1" i="0" u="none" strike="noStrike">
                <a:solidFill>
                  <a:sysClr val="windowText" lastClr="000000"/>
                </a:solidFill>
                <a:latin typeface="HG丸ｺﾞｼｯｸM-PRO" panose="020F0600000000000000" pitchFamily="50" charset="-128"/>
                <a:ea typeface="HG丸ｺﾞｼｯｸM-PRO" panose="020F0600000000000000" pitchFamily="50" charset="-128"/>
              </a:rPr>
              <a:pPr/>
              <a:t> </a:t>
            </a:fld>
            <a:endParaRPr kumimoji="1" lang="ja-JP" altLang="en-US" sz="1600" b="1">
              <a:solidFill>
                <a:sysClr val="windowText" lastClr="000000"/>
              </a:solidFill>
              <a:latin typeface="HG丸ｺﾞｼｯｸM-PRO" panose="020F0600000000000000" pitchFamily="50" charset="-128"/>
              <a:ea typeface="HG丸ｺﾞｼｯｸM-PRO" panose="020F0600000000000000" pitchFamily="50" charset="-128"/>
            </a:endParaRPr>
          </a:p>
        </xdr:txBody>
      </xdr:sp>
      <xdr:sp macro="" textlink="$B$29">
        <xdr:nvSpPr>
          <xdr:cNvPr id="22561" name="テキスト ボックス 22560">
            <a:extLst>
              <a:ext uri="{FF2B5EF4-FFF2-40B4-BE49-F238E27FC236}">
                <a16:creationId xmlns:a16="http://schemas.microsoft.com/office/drawing/2014/main" id="{00000000-0008-0000-0200-000021580000}"/>
              </a:ext>
            </a:extLst>
          </xdr:cNvPr>
          <xdr:cNvSpPr txBox="1"/>
        </xdr:nvSpPr>
        <xdr:spPr>
          <a:xfrm>
            <a:off x="6981618" y="1374657"/>
            <a:ext cx="3114882"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94BF7331-956C-4F74-9376-E905EDB1BFCB}" type="TxLink">
              <a:rPr kumimoji="1" lang="ja-JP" altLang="en-US" sz="1600" b="1" i="0" u="none" strike="noStrike">
                <a:solidFill>
                  <a:srgbClr val="000000"/>
                </a:solidFill>
                <a:latin typeface="HG丸ｺﾞｼｯｸM-PRO" panose="020F0600000000000000" pitchFamily="50" charset="-128"/>
                <a:ea typeface="HG丸ｺﾞｼｯｸM-PRO" panose="020F0600000000000000" pitchFamily="50" charset="-128"/>
              </a:rPr>
              <a:pPr/>
              <a:t> </a:t>
            </a:fld>
            <a:endParaRPr kumimoji="1" lang="ja-JP" altLang="en-US" sz="1600" b="1">
              <a:latin typeface="HG丸ｺﾞｼｯｸM-PRO" panose="020F0600000000000000" pitchFamily="50" charset="-128"/>
              <a:ea typeface="HG丸ｺﾞｼｯｸM-PRO" panose="020F0600000000000000" pitchFamily="50" charset="-128"/>
            </a:endParaRPr>
          </a:p>
        </xdr:txBody>
      </xdr:sp>
    </xdr:grpSp>
    <xdr:clientData/>
  </xdr:twoCellAnchor>
  <xdr:twoCellAnchor>
    <xdr:from>
      <xdr:col>10</xdr:col>
      <xdr:colOff>218454</xdr:colOff>
      <xdr:row>1</xdr:row>
      <xdr:rowOff>208000</xdr:rowOff>
    </xdr:from>
    <xdr:to>
      <xdr:col>19</xdr:col>
      <xdr:colOff>314325</xdr:colOff>
      <xdr:row>36</xdr:row>
      <xdr:rowOff>28231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6790704" y="476432"/>
          <a:ext cx="6096621" cy="9215344"/>
          <a:chOff x="6790704" y="476432"/>
          <a:chExt cx="6096621" cy="9215344"/>
        </a:xfrm>
      </xdr:grpSpPr>
      <xdr:sp macro="" textlink="">
        <xdr:nvSpPr>
          <xdr:cNvPr id="22562" name="テキスト ボックス 22561">
            <a:extLst>
              <a:ext uri="{FF2B5EF4-FFF2-40B4-BE49-F238E27FC236}">
                <a16:creationId xmlns:a16="http://schemas.microsoft.com/office/drawing/2014/main" id="{00000000-0008-0000-0200-000022580000}"/>
              </a:ext>
            </a:extLst>
          </xdr:cNvPr>
          <xdr:cNvSpPr txBox="1"/>
        </xdr:nvSpPr>
        <xdr:spPr>
          <a:xfrm>
            <a:off x="6790704" y="9456909"/>
            <a:ext cx="5204331" cy="23486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050" b="1" i="0" u="none" strike="noStrike">
                <a:solidFill>
                  <a:srgbClr val="FF0000"/>
                </a:solidFill>
                <a:effectLst/>
                <a:latin typeface="HG丸ｺﾞｼｯｸM-PRO"/>
                <a:ea typeface="HG丸ｺﾞｼｯｸM-PRO"/>
              </a:rPr>
              <a:t>※</a:t>
            </a:r>
            <a:r>
              <a:rPr kumimoji="1" lang="ja-JP" altLang="en-US" sz="1050" b="1" i="0" u="none" strike="noStrike">
                <a:solidFill>
                  <a:srgbClr val="FF0000"/>
                </a:solidFill>
                <a:effectLst/>
                <a:latin typeface="HG丸ｺﾞｼｯｸM-PRO"/>
                <a:ea typeface="HG丸ｺﾞｼｯｸM-PRO"/>
              </a:rPr>
              <a:t>レイアウトとは文字の形や大きさなどが変わる場合がありますのでご了承</a:t>
            </a:r>
            <a:r>
              <a:rPr kumimoji="1" lang="ja-JP" altLang="en-US" sz="1000" b="1" i="0" u="none" strike="noStrike">
                <a:solidFill>
                  <a:srgbClr val="FF0000"/>
                </a:solidFill>
                <a:effectLst/>
                <a:latin typeface="HG丸ｺﾞｼｯｸM-PRO"/>
                <a:ea typeface="HG丸ｺﾞｼｯｸM-PRO"/>
              </a:rPr>
              <a:t>下さい</a:t>
            </a:r>
            <a:r>
              <a:rPr kumimoji="1" lang="ja-JP" altLang="en-US" sz="1050" b="1" i="0" u="none" strike="noStrike">
                <a:solidFill>
                  <a:srgbClr val="FF0000"/>
                </a:solidFill>
                <a:effectLst/>
                <a:latin typeface="HG丸ｺﾞｼｯｸM-PRO"/>
                <a:ea typeface="HG丸ｺﾞｼｯｸM-PRO"/>
              </a:rPr>
              <a:t>。</a:t>
            </a:r>
          </a:p>
        </xdr:txBody>
      </xdr:sp>
      <mc:AlternateContent xmlns:mc="http://schemas.openxmlformats.org/markup-compatibility/2006">
        <mc:Choice xmlns:a14="http://schemas.microsoft.com/office/drawing/2010/main" Requires="a14">
          <xdr:sp macro="" textlink="">
            <xdr:nvSpPr>
              <xdr:cNvPr id="21524" name="Drop Down 20" hidden="1">
                <a:extLst>
                  <a:ext uri="{63B3BB69-23CF-44E3-9099-C40C66FF867C}">
                    <a14:compatExt spid="_x0000_s21524"/>
                  </a:ext>
                  <a:ext uri="{FF2B5EF4-FFF2-40B4-BE49-F238E27FC236}">
                    <a16:creationId xmlns:a16="http://schemas.microsoft.com/office/drawing/2014/main" id="{00000000-0008-0000-0200-000014540000}"/>
                  </a:ext>
                </a:extLst>
              </xdr:cNvPr>
              <xdr:cNvSpPr/>
            </xdr:nvSpPr>
            <xdr:spPr bwMode="auto">
              <a:xfrm>
                <a:off x="12296775" y="8051223"/>
                <a:ext cx="581025" cy="249382"/>
              </a:xfrm>
              <a:prstGeom prst="rect">
                <a:avLst/>
              </a:prstGeom>
              <a:noFill/>
              <a:ln>
                <a:noFill/>
              </a:ln>
              <a:extLst>
                <a:ext uri="{91240B29-F687-4F45-9708-019B960494DF}">
                  <a14:hiddenLine w="9525">
                    <a:no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1525" name="Drop Down 21" hidden="1">
                <a:extLst>
                  <a:ext uri="{63B3BB69-23CF-44E3-9099-C40C66FF867C}">
                    <a14:compatExt spid="_x0000_s21525"/>
                  </a:ext>
                  <a:ext uri="{FF2B5EF4-FFF2-40B4-BE49-F238E27FC236}">
                    <a16:creationId xmlns:a16="http://schemas.microsoft.com/office/drawing/2014/main" id="{00000000-0008-0000-0200-000015540000}"/>
                  </a:ext>
                </a:extLst>
              </xdr:cNvPr>
              <xdr:cNvSpPr/>
            </xdr:nvSpPr>
            <xdr:spPr bwMode="auto">
              <a:xfrm>
                <a:off x="11820525" y="7668491"/>
                <a:ext cx="1066800" cy="258907"/>
              </a:xfrm>
              <a:prstGeom prst="rect">
                <a:avLst/>
              </a:prstGeom>
              <a:noFill/>
              <a:ln>
                <a:noFill/>
              </a:ln>
              <a:extLst>
                <a:ext uri="{91240B29-F687-4F45-9708-019B960494DF}">
                  <a14:hiddenLine w="9525">
                    <a:no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1526" name="Drop Down 22" hidden="1">
                <a:extLst>
                  <a:ext uri="{63B3BB69-23CF-44E3-9099-C40C66FF867C}">
                    <a14:compatExt spid="_x0000_s21526"/>
                  </a:ext>
                  <a:ext uri="{FF2B5EF4-FFF2-40B4-BE49-F238E27FC236}">
                    <a16:creationId xmlns:a16="http://schemas.microsoft.com/office/drawing/2014/main" id="{00000000-0008-0000-0200-000016540000}"/>
                  </a:ext>
                </a:extLst>
              </xdr:cNvPr>
              <xdr:cNvSpPr/>
            </xdr:nvSpPr>
            <xdr:spPr bwMode="auto">
              <a:xfrm>
                <a:off x="11820525" y="7064952"/>
                <a:ext cx="1066800" cy="258907"/>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22566" name="テキスト ボックス 22565">
            <a:extLst>
              <a:ext uri="{FF2B5EF4-FFF2-40B4-BE49-F238E27FC236}">
                <a16:creationId xmlns:a16="http://schemas.microsoft.com/office/drawing/2014/main" id="{00000000-0008-0000-0200-000026580000}"/>
              </a:ext>
            </a:extLst>
          </xdr:cNvPr>
          <xdr:cNvSpPr txBox="1"/>
        </xdr:nvSpPr>
        <xdr:spPr>
          <a:xfrm>
            <a:off x="11980013" y="476432"/>
            <a:ext cx="294613" cy="2589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800" b="1" i="0" u="none" strike="noStrike">
                <a:solidFill>
                  <a:srgbClr val="000000"/>
                </a:solidFill>
                <a:effectLst/>
                <a:latin typeface="ＭＳ Ｐゴシック" panose="020B0600070205080204" pitchFamily="50" charset="-128"/>
                <a:ea typeface="ＭＳ Ｐゴシック" panose="020B0600070205080204" pitchFamily="50" charset="-128"/>
              </a:rPr>
              <a:t>2</a:t>
            </a:r>
            <a:endParaRPr kumimoji="1" lang="ja-JP" altLang="en-US" sz="1800" b="1" i="0" u="none" strike="noStrike">
              <a:solidFill>
                <a:srgbClr val="000000"/>
              </a:solidFill>
              <a:effectLst/>
              <a:latin typeface="ＭＳ Ｐゴシック" panose="020B0600070205080204" pitchFamily="50" charset="-128"/>
              <a:ea typeface="ＭＳ Ｐゴシック" panose="020B0600070205080204" pitchFamily="50" charset="-128"/>
            </a:endParaRPr>
          </a:p>
        </xdr:txBody>
      </xdr:sp>
      <xdr:pic>
        <xdr:nvPicPr>
          <xdr:cNvPr id="22567" name="図 22566">
            <a:extLst>
              <a:ext uri="{FF2B5EF4-FFF2-40B4-BE49-F238E27FC236}">
                <a16:creationId xmlns:a16="http://schemas.microsoft.com/office/drawing/2014/main" id="{00000000-0008-0000-0200-000027580000}"/>
              </a:ext>
            </a:extLst>
          </xdr:cNvPr>
          <xdr:cNvPicPr>
            <a:picLocks noChangeAspect="1"/>
          </xdr:cNvPicPr>
        </xdr:nvPicPr>
        <xdr:blipFill>
          <a:blip xmlns:r="http://schemas.openxmlformats.org/officeDocument/2006/relationships" r:embed="rId6"/>
          <a:stretch>
            <a:fillRect/>
          </a:stretch>
        </xdr:blipFill>
        <xdr:spPr>
          <a:xfrm>
            <a:off x="11725444" y="2272505"/>
            <a:ext cx="1051051" cy="248404"/>
          </a:xfrm>
          <a:prstGeom prst="rect">
            <a:avLst/>
          </a:prstGeom>
        </xdr:spPr>
      </xdr:pic>
    </xdr:grpSp>
    <xdr:clientData/>
  </xdr:twoCellAnchor>
  <xdr:twoCellAnchor>
    <xdr:from>
      <xdr:col>0</xdr:col>
      <xdr:colOff>166688</xdr:colOff>
      <xdr:row>7</xdr:row>
      <xdr:rowOff>114717</xdr:rowOff>
    </xdr:from>
    <xdr:to>
      <xdr:col>6</xdr:col>
      <xdr:colOff>156515</xdr:colOff>
      <xdr:row>23</xdr:row>
      <xdr:rowOff>173270</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166688" y="1993740"/>
          <a:ext cx="5297850" cy="4353462"/>
          <a:chOff x="166688" y="1993740"/>
          <a:chExt cx="5297850" cy="4353462"/>
        </a:xfrm>
      </xdr:grpSpPr>
      <xdr:sp macro="" textlink="">
        <xdr:nvSpPr>
          <xdr:cNvPr id="22573" name="テキスト ボックス 22572">
            <a:extLst>
              <a:ext uri="{FF2B5EF4-FFF2-40B4-BE49-F238E27FC236}">
                <a16:creationId xmlns:a16="http://schemas.microsoft.com/office/drawing/2014/main" id="{00000000-0008-0000-0200-00002D580000}"/>
              </a:ext>
            </a:extLst>
          </xdr:cNvPr>
          <xdr:cNvSpPr txBox="1"/>
        </xdr:nvSpPr>
        <xdr:spPr>
          <a:xfrm>
            <a:off x="166688" y="6113778"/>
            <a:ext cx="3029238" cy="2334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050" b="1" i="0" u="none" strike="noStrike">
                <a:solidFill>
                  <a:srgbClr val="FF0000"/>
                </a:solidFill>
                <a:effectLst/>
                <a:latin typeface="HG丸ｺﾞｼｯｸM-PRO"/>
                <a:ea typeface="HG丸ｺﾞｼｯｸM-PRO"/>
              </a:rPr>
              <a:t>※</a:t>
            </a:r>
            <a:r>
              <a:rPr kumimoji="1" lang="ja-JP" altLang="en-US" sz="1050" b="1" i="0" u="none" strike="noStrike" baseline="0">
                <a:solidFill>
                  <a:srgbClr val="FF0000"/>
                </a:solidFill>
                <a:effectLst/>
                <a:latin typeface="HG丸ｺﾞｼｯｸM-PRO"/>
                <a:ea typeface="HG丸ｺﾞｼｯｸM-PRO"/>
              </a:rPr>
              <a:t> </a:t>
            </a:r>
            <a:r>
              <a:rPr kumimoji="1" lang="ja-JP" altLang="en-US" sz="1050" b="1" i="0" u="none" strike="noStrike">
                <a:solidFill>
                  <a:srgbClr val="FF0000"/>
                </a:solidFill>
                <a:effectLst/>
                <a:latin typeface="HG丸ｺﾞｼｯｸM-PRO"/>
                <a:ea typeface="HG丸ｺﾞｼｯｸM-PRO"/>
              </a:rPr>
              <a:t>発注者・施工者は</a:t>
            </a:r>
            <a:r>
              <a:rPr kumimoji="1" lang="en-US" altLang="ja-JP" sz="1050" b="1" i="0" u="none" strike="noStrike">
                <a:solidFill>
                  <a:srgbClr val="FF0000"/>
                </a:solidFill>
                <a:effectLst/>
                <a:latin typeface="HG丸ｺﾞｼｯｸM-PRO"/>
                <a:ea typeface="HG丸ｺﾞｼｯｸM-PRO"/>
              </a:rPr>
              <a:t>1</a:t>
            </a:r>
            <a:r>
              <a:rPr kumimoji="1" lang="ja-JP" altLang="en-US" sz="1050" b="1" i="0" u="none" strike="noStrike">
                <a:solidFill>
                  <a:srgbClr val="FF0000"/>
                </a:solidFill>
                <a:effectLst/>
                <a:latin typeface="HG丸ｺﾞｼｯｸM-PRO"/>
                <a:ea typeface="HG丸ｺﾞｼｯｸM-PRO"/>
              </a:rPr>
              <a:t>枚目と同じになります。</a:t>
            </a:r>
          </a:p>
        </xdr:txBody>
      </xdr:sp>
      <xdr:grpSp>
        <xdr:nvGrpSpPr>
          <xdr:cNvPr id="22577" name="グループ化 22576">
            <a:extLst>
              <a:ext uri="{FF2B5EF4-FFF2-40B4-BE49-F238E27FC236}">
                <a16:creationId xmlns:a16="http://schemas.microsoft.com/office/drawing/2014/main" id="{00000000-0008-0000-0200-000031580000}"/>
              </a:ext>
            </a:extLst>
          </xdr:cNvPr>
          <xdr:cNvGrpSpPr/>
        </xdr:nvGrpSpPr>
        <xdr:grpSpPr>
          <a:xfrm>
            <a:off x="166688" y="5929313"/>
            <a:ext cx="3894453" cy="234867"/>
            <a:chOff x="166688" y="5961063"/>
            <a:chExt cx="3893732" cy="234867"/>
          </a:xfrm>
        </xdr:grpSpPr>
        <xdr:sp macro="" textlink="">
          <xdr:nvSpPr>
            <xdr:cNvPr id="22575" name="テキスト ボックス 22574">
              <a:extLst>
                <a:ext uri="{FF2B5EF4-FFF2-40B4-BE49-F238E27FC236}">
                  <a16:creationId xmlns:a16="http://schemas.microsoft.com/office/drawing/2014/main" id="{00000000-0008-0000-0200-00002F580000}"/>
                </a:ext>
              </a:extLst>
            </xdr:cNvPr>
            <xdr:cNvSpPr txBox="1"/>
          </xdr:nvSpPr>
          <xdr:spPr>
            <a:xfrm>
              <a:off x="166688" y="5961063"/>
              <a:ext cx="3893732" cy="234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050" b="1" i="0" u="none" strike="noStrike">
                  <a:solidFill>
                    <a:srgbClr val="FF0000"/>
                  </a:solidFill>
                  <a:effectLst/>
                  <a:latin typeface="HG丸ｺﾞｼｯｸM-PRO"/>
                  <a:ea typeface="HG丸ｺﾞｼｯｸM-PRO"/>
                </a:rPr>
                <a:t>※</a:t>
              </a:r>
              <a:r>
                <a:rPr kumimoji="1" lang="ja-JP" altLang="en-US" sz="1050" b="1" i="0" u="none" strike="noStrike" baseline="0">
                  <a:solidFill>
                    <a:srgbClr val="FF0000"/>
                  </a:solidFill>
                  <a:effectLst/>
                  <a:latin typeface="HG丸ｺﾞｼｯｸM-PRO"/>
                  <a:ea typeface="HG丸ｺﾞｼｯｸM-PRO"/>
                </a:rPr>
                <a:t> 　 を押しても開かない場合はもう</a:t>
              </a:r>
              <a:r>
                <a:rPr kumimoji="1" lang="en-US" altLang="ja-JP" sz="1050" b="1" i="0" u="none" strike="noStrike" baseline="0">
                  <a:solidFill>
                    <a:srgbClr val="FF0000"/>
                  </a:solidFill>
                  <a:effectLst/>
                  <a:latin typeface="HG丸ｺﾞｼｯｸM-PRO"/>
                  <a:ea typeface="HG丸ｺﾞｼｯｸM-PRO"/>
                </a:rPr>
                <a:t>1</a:t>
              </a:r>
              <a:r>
                <a:rPr kumimoji="1" lang="ja-JP" altLang="en-US" sz="1050" b="1" i="0" u="none" strike="noStrike" baseline="0">
                  <a:solidFill>
                    <a:srgbClr val="FF0000"/>
                  </a:solidFill>
                  <a:effectLst/>
                  <a:latin typeface="HG丸ｺﾞｼｯｸM-PRO"/>
                  <a:ea typeface="HG丸ｺﾞｼｯｸM-PRO"/>
                </a:rPr>
                <a:t>度クリックして下さい。</a:t>
              </a:r>
              <a:endParaRPr kumimoji="1" lang="ja-JP" altLang="en-US" sz="1050" b="1" i="0" u="none" strike="noStrike">
                <a:solidFill>
                  <a:srgbClr val="FF0000"/>
                </a:solidFill>
                <a:effectLst/>
                <a:latin typeface="HG丸ｺﾞｼｯｸM-PRO"/>
                <a:ea typeface="HG丸ｺﾞｼｯｸM-PRO"/>
              </a:endParaRPr>
            </a:p>
          </xdr:txBody>
        </xdr:sp>
        <xdr:pic>
          <xdr:nvPicPr>
            <xdr:cNvPr id="22576" name="図 22575">
              <a:extLst>
                <a:ext uri="{FF2B5EF4-FFF2-40B4-BE49-F238E27FC236}">
                  <a16:creationId xmlns:a16="http://schemas.microsoft.com/office/drawing/2014/main" id="{00000000-0008-0000-0200-000030580000}"/>
                </a:ext>
              </a:extLst>
            </xdr:cNvPr>
            <xdr:cNvPicPr>
              <a:picLocks noChangeAspect="1"/>
            </xdr:cNvPicPr>
          </xdr:nvPicPr>
          <xdr:blipFill rotWithShape="1">
            <a:blip xmlns:r="http://schemas.openxmlformats.org/officeDocument/2006/relationships" r:embed="rId7"/>
            <a:srcRect l="9944" t="6569" r="9798"/>
            <a:stretch/>
          </xdr:blipFill>
          <xdr:spPr>
            <a:xfrm>
              <a:off x="436563" y="6010591"/>
              <a:ext cx="148738" cy="144000"/>
            </a:xfrm>
            <a:prstGeom prst="rect">
              <a:avLst/>
            </a:prstGeom>
          </xdr:spPr>
        </xdr:pic>
      </xdr:grpSp>
      <xdr:pic>
        <xdr:nvPicPr>
          <xdr:cNvPr id="22572" name="図 22571">
            <a:hlinkClick xmlns:r="http://schemas.openxmlformats.org/officeDocument/2006/relationships" r:id="rId8"/>
            <a:extLst>
              <a:ext uri="{FF2B5EF4-FFF2-40B4-BE49-F238E27FC236}">
                <a16:creationId xmlns:a16="http://schemas.microsoft.com/office/drawing/2014/main" id="{00000000-0008-0000-0200-00002C580000}"/>
              </a:ext>
            </a:extLst>
          </xdr:cNvPr>
          <xdr:cNvPicPr>
            <a:picLocks noChangeAspect="1"/>
          </xdr:cNvPicPr>
        </xdr:nvPicPr>
        <xdr:blipFill rotWithShape="1">
          <a:blip xmlns:r="http://schemas.openxmlformats.org/officeDocument/2006/relationships" r:embed="rId7"/>
          <a:srcRect l="9944" t="6569" r="9798"/>
          <a:stretch/>
        </xdr:blipFill>
        <xdr:spPr>
          <a:xfrm>
            <a:off x="5315800" y="2262172"/>
            <a:ext cx="148738" cy="144000"/>
          </a:xfrm>
          <a:prstGeom prst="rect">
            <a:avLst/>
          </a:prstGeom>
        </xdr:spPr>
      </xdr:pic>
      <xdr:pic>
        <xdr:nvPicPr>
          <xdr:cNvPr id="22570" name="図 22569">
            <a:hlinkClick xmlns:r="http://schemas.openxmlformats.org/officeDocument/2006/relationships" r:id="rId9"/>
            <a:extLst>
              <a:ext uri="{FF2B5EF4-FFF2-40B4-BE49-F238E27FC236}">
                <a16:creationId xmlns:a16="http://schemas.microsoft.com/office/drawing/2014/main" id="{00000000-0008-0000-0200-00002A580000}"/>
              </a:ext>
            </a:extLst>
          </xdr:cNvPr>
          <xdr:cNvPicPr>
            <a:picLocks noChangeAspect="1"/>
          </xdr:cNvPicPr>
        </xdr:nvPicPr>
        <xdr:blipFill rotWithShape="1">
          <a:blip xmlns:r="http://schemas.openxmlformats.org/officeDocument/2006/relationships" r:embed="rId7"/>
          <a:srcRect l="9944" t="6569" r="9798"/>
          <a:stretch/>
        </xdr:blipFill>
        <xdr:spPr>
          <a:xfrm>
            <a:off x="3220300" y="2262172"/>
            <a:ext cx="148738" cy="144000"/>
          </a:xfrm>
          <a:prstGeom prst="rect">
            <a:avLst/>
          </a:prstGeom>
        </xdr:spPr>
      </xdr:pic>
      <xdr:pic>
        <xdr:nvPicPr>
          <xdr:cNvPr id="22571" name="図 22570">
            <a:hlinkClick xmlns:r="http://schemas.openxmlformats.org/officeDocument/2006/relationships" r:id="rId10"/>
            <a:extLst>
              <a:ext uri="{FF2B5EF4-FFF2-40B4-BE49-F238E27FC236}">
                <a16:creationId xmlns:a16="http://schemas.microsoft.com/office/drawing/2014/main" id="{00000000-0008-0000-0200-00002B580000}"/>
              </a:ext>
            </a:extLst>
          </xdr:cNvPr>
          <xdr:cNvPicPr>
            <a:picLocks noChangeAspect="1"/>
          </xdr:cNvPicPr>
        </xdr:nvPicPr>
        <xdr:blipFill rotWithShape="1">
          <a:blip xmlns:r="http://schemas.openxmlformats.org/officeDocument/2006/relationships" r:embed="rId7"/>
          <a:srcRect l="9944" t="6569" r="9798"/>
          <a:stretch/>
        </xdr:blipFill>
        <xdr:spPr>
          <a:xfrm>
            <a:off x="5315800" y="1993740"/>
            <a:ext cx="148738" cy="144000"/>
          </a:xfrm>
          <a:prstGeom prst="rect">
            <a:avLst/>
          </a:prstGeom>
        </xdr:spPr>
      </xdr:pic>
      <xdr:pic>
        <xdr:nvPicPr>
          <xdr:cNvPr id="22574" name="図 22573">
            <a:hlinkClick xmlns:r="http://schemas.openxmlformats.org/officeDocument/2006/relationships" r:id="rId11"/>
            <a:extLst>
              <a:ext uri="{FF2B5EF4-FFF2-40B4-BE49-F238E27FC236}">
                <a16:creationId xmlns:a16="http://schemas.microsoft.com/office/drawing/2014/main" id="{00000000-0008-0000-0200-00002E580000}"/>
              </a:ext>
            </a:extLst>
          </xdr:cNvPr>
          <xdr:cNvPicPr>
            <a:picLocks noChangeAspect="1"/>
          </xdr:cNvPicPr>
        </xdr:nvPicPr>
        <xdr:blipFill rotWithShape="1">
          <a:blip xmlns:r="http://schemas.openxmlformats.org/officeDocument/2006/relationships" r:embed="rId7"/>
          <a:srcRect l="9944" t="6569" r="9798"/>
          <a:stretch/>
        </xdr:blipFill>
        <xdr:spPr>
          <a:xfrm>
            <a:off x="3220300" y="1993740"/>
            <a:ext cx="148738" cy="144000"/>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24384</xdr:colOff>
      <xdr:row>9</xdr:row>
      <xdr:rowOff>132893</xdr:rowOff>
    </xdr:from>
    <xdr:to>
      <xdr:col>3</xdr:col>
      <xdr:colOff>310691</xdr:colOff>
      <xdr:row>11</xdr:row>
      <xdr:rowOff>117851</xdr:rowOff>
    </xdr:to>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354834" y="1333043"/>
          <a:ext cx="286307" cy="251658"/>
        </a:xfrm>
        <a:prstGeom prst="rect">
          <a:avLst/>
        </a:prstGeom>
      </xdr:spPr>
    </xdr:pic>
    <xdr:clientData/>
  </xdr:twoCellAnchor>
  <xdr:twoCellAnchor editAs="oneCell">
    <xdr:from>
      <xdr:col>3</xdr:col>
      <xdr:colOff>24383</xdr:colOff>
      <xdr:row>7</xdr:row>
      <xdr:rowOff>4962</xdr:rowOff>
    </xdr:from>
    <xdr:to>
      <xdr:col>3</xdr:col>
      <xdr:colOff>310691</xdr:colOff>
      <xdr:row>8</xdr:row>
      <xdr:rowOff>123271</xdr:rowOff>
    </xdr:to>
    <xdr:pic>
      <xdr:nvPicPr>
        <xdr:cNvPr id="11" name="図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354833" y="938412"/>
          <a:ext cx="286308" cy="251659"/>
        </a:xfrm>
        <a:prstGeom prst="rect">
          <a:avLst/>
        </a:prstGeom>
      </xdr:spPr>
    </xdr:pic>
    <xdr:clientData/>
  </xdr:twoCellAnchor>
  <xdr:twoCellAnchor editAs="oneCell">
    <xdr:from>
      <xdr:col>3</xdr:col>
      <xdr:colOff>23976</xdr:colOff>
      <xdr:row>4</xdr:row>
      <xdr:rowOff>5660</xdr:rowOff>
    </xdr:from>
    <xdr:to>
      <xdr:col>3</xdr:col>
      <xdr:colOff>311098</xdr:colOff>
      <xdr:row>5</xdr:row>
      <xdr:rowOff>124685</xdr:rowOff>
    </xdr:to>
    <xdr:pic>
      <xdr:nvPicPr>
        <xdr:cNvPr id="7" name="図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2354426" y="539060"/>
          <a:ext cx="287122" cy="252375"/>
        </a:xfrm>
        <a:prstGeom prst="rect">
          <a:avLst/>
        </a:prstGeom>
      </xdr:spPr>
    </xdr:pic>
    <xdr:clientData/>
  </xdr:twoCellAnchor>
  <xdr:twoCellAnchor editAs="oneCell">
    <xdr:from>
      <xdr:col>3</xdr:col>
      <xdr:colOff>23976</xdr:colOff>
      <xdr:row>1</xdr:row>
      <xdr:rowOff>9492</xdr:rowOff>
    </xdr:from>
    <xdr:to>
      <xdr:col>3</xdr:col>
      <xdr:colOff>311098</xdr:colOff>
      <xdr:row>2</xdr:row>
      <xdr:rowOff>128517</xdr:rowOff>
    </xdr:to>
    <xdr:pic>
      <xdr:nvPicPr>
        <xdr:cNvPr id="15" name="図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2354426" y="142842"/>
          <a:ext cx="287122" cy="252375"/>
        </a:xfrm>
        <a:prstGeom prst="rect">
          <a:avLst/>
        </a:prstGeom>
      </xdr:spPr>
    </xdr:pic>
    <xdr:clientData/>
  </xdr:twoCellAnchor>
  <xdr:twoCellAnchor editAs="oneCell">
    <xdr:from>
      <xdr:col>1</xdr:col>
      <xdr:colOff>25850</xdr:colOff>
      <xdr:row>13</xdr:row>
      <xdr:rowOff>22299</xdr:rowOff>
    </xdr:from>
    <xdr:to>
      <xdr:col>1</xdr:col>
      <xdr:colOff>434686</xdr:colOff>
      <xdr:row>15</xdr:row>
      <xdr:rowOff>115155</xdr:rowOff>
    </xdr:to>
    <xdr:pic>
      <xdr:nvPicPr>
        <xdr:cNvPr id="5" name="図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714950" y="1755849"/>
          <a:ext cx="408836" cy="359556"/>
        </a:xfrm>
        <a:prstGeom prst="rect">
          <a:avLst/>
        </a:prstGeom>
      </xdr:spPr>
    </xdr:pic>
    <xdr:clientData/>
  </xdr:twoCellAnchor>
  <xdr:twoCellAnchor editAs="oneCell">
    <xdr:from>
      <xdr:col>1</xdr:col>
      <xdr:colOff>25854</xdr:colOff>
      <xdr:row>9</xdr:row>
      <xdr:rowOff>23249</xdr:rowOff>
    </xdr:from>
    <xdr:to>
      <xdr:col>1</xdr:col>
      <xdr:colOff>435505</xdr:colOff>
      <xdr:row>11</xdr:row>
      <xdr:rowOff>116822</xdr:rowOff>
    </xdr:to>
    <xdr:pic>
      <xdr:nvPicPr>
        <xdr:cNvPr id="13" name="図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714954" y="1223399"/>
          <a:ext cx="409651" cy="360273"/>
        </a:xfrm>
        <a:prstGeom prst="rect">
          <a:avLst/>
        </a:prstGeom>
      </xdr:spPr>
    </xdr:pic>
    <xdr:clientData/>
  </xdr:twoCellAnchor>
  <xdr:twoCellAnchor editAs="oneCell">
    <xdr:from>
      <xdr:col>1</xdr:col>
      <xdr:colOff>25854</xdr:colOff>
      <xdr:row>5</xdr:row>
      <xdr:rowOff>23246</xdr:rowOff>
    </xdr:from>
    <xdr:to>
      <xdr:col>1</xdr:col>
      <xdr:colOff>435505</xdr:colOff>
      <xdr:row>7</xdr:row>
      <xdr:rowOff>116819</xdr:rowOff>
    </xdr:to>
    <xdr:pic>
      <xdr:nvPicPr>
        <xdr:cNvPr id="9" name="図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714954" y="689996"/>
          <a:ext cx="409651" cy="360273"/>
        </a:xfrm>
        <a:prstGeom prst="rect">
          <a:avLst/>
        </a:prstGeom>
      </xdr:spPr>
    </xdr:pic>
    <xdr:clientData/>
  </xdr:twoCellAnchor>
  <xdr:twoCellAnchor editAs="oneCell">
    <xdr:from>
      <xdr:col>1</xdr:col>
      <xdr:colOff>25854</xdr:colOff>
      <xdr:row>1</xdr:row>
      <xdr:rowOff>18775</xdr:rowOff>
    </xdr:from>
    <xdr:to>
      <xdr:col>1</xdr:col>
      <xdr:colOff>435505</xdr:colOff>
      <xdr:row>3</xdr:row>
      <xdr:rowOff>112348</xdr:rowOff>
    </xdr:to>
    <xdr:pic>
      <xdr:nvPicPr>
        <xdr:cNvPr id="17" name="図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714954" y="152125"/>
          <a:ext cx="409651" cy="360273"/>
        </a:xfrm>
        <a:prstGeom prst="rect">
          <a:avLst/>
        </a:prstGeom>
      </xdr:spPr>
    </xdr:pic>
    <xdr:clientData/>
  </xdr:twoCellAnchor>
  <xdr:twoCellAnchor editAs="oneCell">
    <xdr:from>
      <xdr:col>3</xdr:col>
      <xdr:colOff>24384</xdr:colOff>
      <xdr:row>16</xdr:row>
      <xdr:rowOff>5893</xdr:rowOff>
    </xdr:from>
    <xdr:to>
      <xdr:col>3</xdr:col>
      <xdr:colOff>310691</xdr:colOff>
      <xdr:row>17</xdr:row>
      <xdr:rowOff>124201</xdr:rowOff>
    </xdr:to>
    <xdr:pic>
      <xdr:nvPicPr>
        <xdr:cNvPr id="19" name="図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354834" y="2139493"/>
          <a:ext cx="286307" cy="251658"/>
        </a:xfrm>
        <a:prstGeom prst="rect">
          <a:avLst/>
        </a:prstGeom>
      </xdr:spPr>
    </xdr:pic>
    <xdr:clientData/>
  </xdr:twoCellAnchor>
  <xdr:twoCellAnchor editAs="oneCell">
    <xdr:from>
      <xdr:col>3</xdr:col>
      <xdr:colOff>31751</xdr:colOff>
      <xdr:row>13</xdr:row>
      <xdr:rowOff>6350</xdr:rowOff>
    </xdr:from>
    <xdr:to>
      <xdr:col>3</xdr:col>
      <xdr:colOff>318871</xdr:colOff>
      <xdr:row>14</xdr:row>
      <xdr:rowOff>125374</xdr:rowOff>
    </xdr:to>
    <xdr:pic>
      <xdr:nvPicPr>
        <xdr:cNvPr id="21" name="図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2362201" y="1739900"/>
          <a:ext cx="287120" cy="252374"/>
        </a:xfrm>
        <a:prstGeom prst="rect">
          <a:avLst/>
        </a:prstGeom>
      </xdr:spPr>
    </xdr:pic>
    <xdr:clientData/>
  </xdr:twoCellAnchor>
  <xdr:twoCellAnchor editAs="oneCell">
    <xdr:from>
      <xdr:col>1</xdr:col>
      <xdr:colOff>16650</xdr:colOff>
      <xdr:row>17</xdr:row>
      <xdr:rowOff>23000</xdr:rowOff>
    </xdr:from>
    <xdr:to>
      <xdr:col>1</xdr:col>
      <xdr:colOff>426301</xdr:colOff>
      <xdr:row>19</xdr:row>
      <xdr:rowOff>116573</xdr:rowOff>
    </xdr:to>
    <xdr:pic>
      <xdr:nvPicPr>
        <xdr:cNvPr id="23" name="図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1705750" y="2289950"/>
          <a:ext cx="409651" cy="360273"/>
        </a:xfrm>
        <a:prstGeom prst="rect">
          <a:avLst/>
        </a:prstGeom>
      </xdr:spPr>
    </xdr:pic>
    <xdr:clientData/>
  </xdr:twoCellAnchor>
  <xdr:twoCellAnchor editAs="oneCell">
    <xdr:from>
      <xdr:col>1</xdr:col>
      <xdr:colOff>25850</xdr:colOff>
      <xdr:row>21</xdr:row>
      <xdr:rowOff>22299</xdr:rowOff>
    </xdr:from>
    <xdr:to>
      <xdr:col>1</xdr:col>
      <xdr:colOff>434686</xdr:colOff>
      <xdr:row>23</xdr:row>
      <xdr:rowOff>115155</xdr:rowOff>
    </xdr:to>
    <xdr:pic>
      <xdr:nvPicPr>
        <xdr:cNvPr id="24" name="図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714950" y="2822649"/>
          <a:ext cx="408836" cy="359556"/>
        </a:xfrm>
        <a:prstGeom prst="rect">
          <a:avLst/>
        </a:prstGeom>
      </xdr:spPr>
    </xdr:pic>
    <xdr:clientData/>
  </xdr:twoCellAnchor>
  <xdr:twoCellAnchor editAs="oneCell">
    <xdr:from>
      <xdr:col>5</xdr:col>
      <xdr:colOff>30734</xdr:colOff>
      <xdr:row>9</xdr:row>
      <xdr:rowOff>132893</xdr:rowOff>
    </xdr:from>
    <xdr:to>
      <xdr:col>5</xdr:col>
      <xdr:colOff>317041</xdr:colOff>
      <xdr:row>11</xdr:row>
      <xdr:rowOff>117851</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831084" y="1333043"/>
          <a:ext cx="286307" cy="251658"/>
        </a:xfrm>
        <a:prstGeom prst="rect">
          <a:avLst/>
        </a:prstGeom>
      </xdr:spPr>
    </xdr:pic>
    <xdr:clientData/>
  </xdr:twoCellAnchor>
  <xdr:twoCellAnchor editAs="oneCell">
    <xdr:from>
      <xdr:col>5</xdr:col>
      <xdr:colOff>30733</xdr:colOff>
      <xdr:row>7</xdr:row>
      <xdr:rowOff>4962</xdr:rowOff>
    </xdr:from>
    <xdr:to>
      <xdr:col>5</xdr:col>
      <xdr:colOff>317041</xdr:colOff>
      <xdr:row>8</xdr:row>
      <xdr:rowOff>123271</xdr:rowOff>
    </xdr:to>
    <xdr:pic>
      <xdr:nvPicPr>
        <xdr:cNvPr id="4" name="図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831083" y="938412"/>
          <a:ext cx="286308" cy="251659"/>
        </a:xfrm>
        <a:prstGeom prst="rect">
          <a:avLst/>
        </a:prstGeom>
      </xdr:spPr>
    </xdr:pic>
    <xdr:clientData/>
  </xdr:twoCellAnchor>
  <xdr:twoCellAnchor editAs="oneCell">
    <xdr:from>
      <xdr:col>5</xdr:col>
      <xdr:colOff>30326</xdr:colOff>
      <xdr:row>4</xdr:row>
      <xdr:rowOff>5660</xdr:rowOff>
    </xdr:from>
    <xdr:to>
      <xdr:col>5</xdr:col>
      <xdr:colOff>317448</xdr:colOff>
      <xdr:row>5</xdr:row>
      <xdr:rowOff>124685</xdr:rowOff>
    </xdr:to>
    <xdr:pic>
      <xdr:nvPicPr>
        <xdr:cNvPr id="6" name="図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2830676" y="539060"/>
          <a:ext cx="287122" cy="252375"/>
        </a:xfrm>
        <a:prstGeom prst="rect">
          <a:avLst/>
        </a:prstGeom>
      </xdr:spPr>
    </xdr:pic>
    <xdr:clientData/>
  </xdr:twoCellAnchor>
  <xdr:twoCellAnchor editAs="oneCell">
    <xdr:from>
      <xdr:col>5</xdr:col>
      <xdr:colOff>30326</xdr:colOff>
      <xdr:row>1</xdr:row>
      <xdr:rowOff>9492</xdr:rowOff>
    </xdr:from>
    <xdr:to>
      <xdr:col>5</xdr:col>
      <xdr:colOff>317448</xdr:colOff>
      <xdr:row>2</xdr:row>
      <xdr:rowOff>128517</xdr:rowOff>
    </xdr:to>
    <xdr:pic>
      <xdr:nvPicPr>
        <xdr:cNvPr id="8" name="図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2830676" y="142842"/>
          <a:ext cx="287122" cy="252375"/>
        </a:xfrm>
        <a:prstGeom prst="rect">
          <a:avLst/>
        </a:prstGeom>
      </xdr:spPr>
    </xdr:pic>
    <xdr:clientData/>
  </xdr:twoCellAnchor>
  <xdr:twoCellAnchor editAs="oneCell">
    <xdr:from>
      <xdr:col>5</xdr:col>
      <xdr:colOff>25401</xdr:colOff>
      <xdr:row>13</xdr:row>
      <xdr:rowOff>6350</xdr:rowOff>
    </xdr:from>
    <xdr:to>
      <xdr:col>5</xdr:col>
      <xdr:colOff>312521</xdr:colOff>
      <xdr:row>14</xdr:row>
      <xdr:rowOff>125374</xdr:rowOff>
    </xdr:to>
    <xdr:pic>
      <xdr:nvPicPr>
        <xdr:cNvPr id="10" name="図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2825751" y="1739900"/>
          <a:ext cx="287120" cy="252374"/>
        </a:xfrm>
        <a:prstGeom prst="rect">
          <a:avLst/>
        </a:prstGeom>
      </xdr:spPr>
    </xdr:pic>
    <xdr:clientData/>
  </xdr:twoCellAnchor>
  <xdr:twoCellAnchor editAs="oneCell">
    <xdr:from>
      <xdr:col>5</xdr:col>
      <xdr:colOff>24384</xdr:colOff>
      <xdr:row>16</xdr:row>
      <xdr:rowOff>5893</xdr:rowOff>
    </xdr:from>
    <xdr:to>
      <xdr:col>5</xdr:col>
      <xdr:colOff>310691</xdr:colOff>
      <xdr:row>17</xdr:row>
      <xdr:rowOff>124201</xdr:rowOff>
    </xdr:to>
    <xdr:pic>
      <xdr:nvPicPr>
        <xdr:cNvPr id="12" name="図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824734" y="2139493"/>
          <a:ext cx="286307" cy="2516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39861</xdr:colOff>
      <xdr:row>2</xdr:row>
      <xdr:rowOff>369</xdr:rowOff>
    </xdr:from>
    <xdr:to>
      <xdr:col>6</xdr:col>
      <xdr:colOff>1261161</xdr:colOff>
      <xdr:row>28</xdr:row>
      <xdr:rowOff>331880</xdr:rowOff>
    </xdr:to>
    <xdr:pic>
      <xdr:nvPicPr>
        <xdr:cNvPr id="2" name="図 1">
          <a:extLst>
            <a:ext uri="{FF2B5EF4-FFF2-40B4-BE49-F238E27FC236}">
              <a16:creationId xmlns:a16="http://schemas.microsoft.com/office/drawing/2014/main" id="{00000000-0008-0000-0400-000002000000}"/>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11611" y="667119"/>
          <a:ext cx="6364800" cy="8999261"/>
        </a:xfrm>
        <a:prstGeom prst="rect">
          <a:avLst/>
        </a:prstGeom>
      </xdr:spPr>
    </xdr:pic>
    <xdr:clientData/>
  </xdr:twoCellAnchor>
  <xdr:twoCellAnchor editAs="oneCell">
    <xdr:from>
      <xdr:col>8</xdr:col>
      <xdr:colOff>39339</xdr:colOff>
      <xdr:row>2</xdr:row>
      <xdr:rowOff>1126</xdr:rowOff>
    </xdr:from>
    <xdr:to>
      <xdr:col>12</xdr:col>
      <xdr:colOff>1261161</xdr:colOff>
      <xdr:row>29</xdr:row>
      <xdr:rowOff>1</xdr:rowOff>
    </xdr:to>
    <xdr:pic>
      <xdr:nvPicPr>
        <xdr:cNvPr id="3" name="図 2">
          <a:extLst>
            <a:ext uri="{FF2B5EF4-FFF2-40B4-BE49-F238E27FC236}">
              <a16:creationId xmlns:a16="http://schemas.microsoft.com/office/drawing/2014/main" id="{00000000-0008-0000-0400-000003000000}"/>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26339" y="667876"/>
          <a:ext cx="6365322" cy="9000000"/>
        </a:xfrm>
        <a:prstGeom prst="rect">
          <a:avLst/>
        </a:prstGeom>
      </xdr:spPr>
    </xdr:pic>
    <xdr:clientData/>
  </xdr:twoCellAnchor>
  <xdr:twoCellAnchor editAs="oneCell">
    <xdr:from>
      <xdr:col>14</xdr:col>
      <xdr:colOff>39338</xdr:colOff>
      <xdr:row>2</xdr:row>
      <xdr:rowOff>1125</xdr:rowOff>
    </xdr:from>
    <xdr:to>
      <xdr:col>18</xdr:col>
      <xdr:colOff>1261160</xdr:colOff>
      <xdr:row>29</xdr:row>
      <xdr:rowOff>0</xdr:rowOff>
    </xdr:to>
    <xdr:pic>
      <xdr:nvPicPr>
        <xdr:cNvPr id="5" name="図 4">
          <a:extLst>
            <a:ext uri="{FF2B5EF4-FFF2-40B4-BE49-F238E27FC236}">
              <a16:creationId xmlns:a16="http://schemas.microsoft.com/office/drawing/2014/main" id="{00000000-0008-0000-0400-000005000000}"/>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8041588" y="667875"/>
          <a:ext cx="6365322" cy="9000000"/>
        </a:xfrm>
        <a:prstGeom prst="rect">
          <a:avLst/>
        </a:prstGeom>
      </xdr:spPr>
    </xdr:pic>
    <xdr:clientData/>
  </xdr:twoCellAnchor>
  <xdr:twoCellAnchor editAs="oneCell">
    <xdr:from>
      <xdr:col>20</xdr:col>
      <xdr:colOff>39339</xdr:colOff>
      <xdr:row>2</xdr:row>
      <xdr:rowOff>1125</xdr:rowOff>
    </xdr:from>
    <xdr:to>
      <xdr:col>24</xdr:col>
      <xdr:colOff>1261161</xdr:colOff>
      <xdr:row>29</xdr:row>
      <xdr:rowOff>0</xdr:rowOff>
    </xdr:to>
    <xdr:pic>
      <xdr:nvPicPr>
        <xdr:cNvPr id="7" name="図 6">
          <a:extLst>
            <a:ext uri="{FF2B5EF4-FFF2-40B4-BE49-F238E27FC236}">
              <a16:creationId xmlns:a16="http://schemas.microsoft.com/office/drawing/2014/main" id="{00000000-0008-0000-0400-000007000000}"/>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25756839" y="667875"/>
          <a:ext cx="6365322" cy="9000000"/>
        </a:xfrm>
        <a:prstGeom prst="rect">
          <a:avLst/>
        </a:prstGeom>
      </xdr:spPr>
    </xdr:pic>
    <xdr:clientData/>
  </xdr:twoCellAnchor>
  <xdr:twoCellAnchor editAs="oneCell">
    <xdr:from>
      <xdr:col>32</xdr:col>
      <xdr:colOff>39339</xdr:colOff>
      <xdr:row>2</xdr:row>
      <xdr:rowOff>0</xdr:rowOff>
    </xdr:from>
    <xdr:to>
      <xdr:col>36</xdr:col>
      <xdr:colOff>1261161</xdr:colOff>
      <xdr:row>28</xdr:row>
      <xdr:rowOff>332250</xdr:rowOff>
    </xdr:to>
    <xdr:pic>
      <xdr:nvPicPr>
        <xdr:cNvPr id="6" name="図 5">
          <a:extLst>
            <a:ext uri="{FF2B5EF4-FFF2-40B4-BE49-F238E27FC236}">
              <a16:creationId xmlns:a16="http://schemas.microsoft.com/office/drawing/2014/main" id="{00000000-0008-0000-0400-000006000000}"/>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41187339" y="666750"/>
          <a:ext cx="6365322" cy="9000000"/>
        </a:xfrm>
        <a:prstGeom prst="rect">
          <a:avLst/>
        </a:prstGeom>
      </xdr:spPr>
    </xdr:pic>
    <xdr:clientData/>
  </xdr:twoCellAnchor>
  <xdr:twoCellAnchor editAs="oneCell">
    <xdr:from>
      <xdr:col>26</xdr:col>
      <xdr:colOff>39339</xdr:colOff>
      <xdr:row>2</xdr:row>
      <xdr:rowOff>1125</xdr:rowOff>
    </xdr:from>
    <xdr:to>
      <xdr:col>30</xdr:col>
      <xdr:colOff>1261161</xdr:colOff>
      <xdr:row>29</xdr:row>
      <xdr:rowOff>0</xdr:rowOff>
    </xdr:to>
    <xdr:pic>
      <xdr:nvPicPr>
        <xdr:cNvPr id="9" name="図 8">
          <a:extLst>
            <a:ext uri="{FF2B5EF4-FFF2-40B4-BE49-F238E27FC236}">
              <a16:creationId xmlns:a16="http://schemas.microsoft.com/office/drawing/2014/main" id="{00000000-0008-0000-0400-000009000000}"/>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33472089" y="667875"/>
          <a:ext cx="6365322" cy="9000000"/>
        </a:xfrm>
        <a:prstGeom prst="rect">
          <a:avLst/>
        </a:prstGeom>
      </xdr:spPr>
    </xdr:pic>
    <xdr:clientData/>
  </xdr:twoCellAnchor>
  <xdr:twoCellAnchor editAs="oneCell">
    <xdr:from>
      <xdr:col>32</xdr:col>
      <xdr:colOff>39339</xdr:colOff>
      <xdr:row>31</xdr:row>
      <xdr:rowOff>1125</xdr:rowOff>
    </xdr:from>
    <xdr:to>
      <xdr:col>36</xdr:col>
      <xdr:colOff>1261161</xdr:colOff>
      <xdr:row>58</xdr:row>
      <xdr:rowOff>0</xdr:rowOff>
    </xdr:to>
    <xdr:pic>
      <xdr:nvPicPr>
        <xdr:cNvPr id="11" name="図 10">
          <a:extLst>
            <a:ext uri="{FF2B5EF4-FFF2-40B4-BE49-F238E27FC236}">
              <a16:creationId xmlns:a16="http://schemas.microsoft.com/office/drawing/2014/main" id="{00000000-0008-0000-0400-00000B000000}"/>
            </a:ext>
          </a:extLst>
        </xdr:cNvPr>
        <xdr:cNvPicPr preferRelativeResize="0">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41187339" y="10335750"/>
          <a:ext cx="6365322" cy="9000000"/>
        </a:xfrm>
        <a:prstGeom prst="rect">
          <a:avLst/>
        </a:prstGeom>
      </xdr:spPr>
    </xdr:pic>
    <xdr:clientData/>
  </xdr:twoCellAnchor>
  <xdr:twoCellAnchor editAs="oneCell">
    <xdr:from>
      <xdr:col>26</xdr:col>
      <xdr:colOff>39339</xdr:colOff>
      <xdr:row>31</xdr:row>
      <xdr:rowOff>1125</xdr:rowOff>
    </xdr:from>
    <xdr:to>
      <xdr:col>30</xdr:col>
      <xdr:colOff>1261161</xdr:colOff>
      <xdr:row>58</xdr:row>
      <xdr:rowOff>0</xdr:rowOff>
    </xdr:to>
    <xdr:pic>
      <xdr:nvPicPr>
        <xdr:cNvPr id="13" name="図 12">
          <a:extLst>
            <a:ext uri="{FF2B5EF4-FFF2-40B4-BE49-F238E27FC236}">
              <a16:creationId xmlns:a16="http://schemas.microsoft.com/office/drawing/2014/main" id="{00000000-0008-0000-0400-00000D000000}"/>
            </a:ext>
          </a:extLst>
        </xdr:cNvPr>
        <xdr:cNvPicPr preferRelativeResize="0">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33472089" y="10335750"/>
          <a:ext cx="6365322" cy="9000000"/>
        </a:xfrm>
        <a:prstGeom prst="rect">
          <a:avLst/>
        </a:prstGeom>
      </xdr:spPr>
    </xdr:pic>
    <xdr:clientData/>
  </xdr:twoCellAnchor>
  <xdr:twoCellAnchor editAs="oneCell">
    <xdr:from>
      <xdr:col>20</xdr:col>
      <xdr:colOff>20084</xdr:colOff>
      <xdr:row>31</xdr:row>
      <xdr:rowOff>0</xdr:rowOff>
    </xdr:from>
    <xdr:to>
      <xdr:col>24</xdr:col>
      <xdr:colOff>1241906</xdr:colOff>
      <xdr:row>57</xdr:row>
      <xdr:rowOff>332250</xdr:rowOff>
    </xdr:to>
    <xdr:pic>
      <xdr:nvPicPr>
        <xdr:cNvPr id="15" name="図 14">
          <a:extLst>
            <a:ext uri="{FF2B5EF4-FFF2-40B4-BE49-F238E27FC236}">
              <a16:creationId xmlns:a16="http://schemas.microsoft.com/office/drawing/2014/main" id="{00000000-0008-0000-0400-00000F000000}"/>
            </a:ext>
          </a:extLst>
        </xdr:cNvPr>
        <xdr:cNvPicPr preferRelativeResize="0">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25737584" y="10334625"/>
          <a:ext cx="6365322" cy="9000000"/>
        </a:xfrm>
        <a:prstGeom prst="rect">
          <a:avLst/>
        </a:prstGeom>
      </xdr:spPr>
    </xdr:pic>
    <xdr:clientData/>
  </xdr:twoCellAnchor>
  <xdr:twoCellAnchor editAs="oneCell">
    <xdr:from>
      <xdr:col>14</xdr:col>
      <xdr:colOff>26890</xdr:colOff>
      <xdr:row>31</xdr:row>
      <xdr:rowOff>0</xdr:rowOff>
    </xdr:from>
    <xdr:to>
      <xdr:col>18</xdr:col>
      <xdr:colOff>1248712</xdr:colOff>
      <xdr:row>57</xdr:row>
      <xdr:rowOff>332250</xdr:rowOff>
    </xdr:to>
    <xdr:pic>
      <xdr:nvPicPr>
        <xdr:cNvPr id="17" name="図 16">
          <a:extLst>
            <a:ext uri="{FF2B5EF4-FFF2-40B4-BE49-F238E27FC236}">
              <a16:creationId xmlns:a16="http://schemas.microsoft.com/office/drawing/2014/main" id="{00000000-0008-0000-0400-000011000000}"/>
            </a:ext>
          </a:extLst>
        </xdr:cNvPr>
        <xdr:cNvPicPr preferRelativeResize="0">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18029140" y="10334625"/>
          <a:ext cx="6365322" cy="9000000"/>
        </a:xfrm>
        <a:prstGeom prst="rect">
          <a:avLst/>
        </a:prstGeom>
      </xdr:spPr>
    </xdr:pic>
    <xdr:clientData/>
  </xdr:twoCellAnchor>
  <xdr:twoCellAnchor editAs="oneCell">
    <xdr:from>
      <xdr:col>8</xdr:col>
      <xdr:colOff>20083</xdr:colOff>
      <xdr:row>31</xdr:row>
      <xdr:rowOff>1</xdr:rowOff>
    </xdr:from>
    <xdr:to>
      <xdr:col>12</xdr:col>
      <xdr:colOff>1241905</xdr:colOff>
      <xdr:row>57</xdr:row>
      <xdr:rowOff>332251</xdr:rowOff>
    </xdr:to>
    <xdr:pic>
      <xdr:nvPicPr>
        <xdr:cNvPr id="19" name="図 18">
          <a:extLst>
            <a:ext uri="{FF2B5EF4-FFF2-40B4-BE49-F238E27FC236}">
              <a16:creationId xmlns:a16="http://schemas.microsoft.com/office/drawing/2014/main" id="{00000000-0008-0000-0400-000013000000}"/>
            </a:ext>
          </a:extLst>
        </xdr:cNvPr>
        <xdr:cNvPicPr preferRelativeResize="0">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0307083" y="10334626"/>
          <a:ext cx="6365322" cy="9000000"/>
        </a:xfrm>
        <a:prstGeom prst="rect">
          <a:avLst/>
        </a:prstGeom>
      </xdr:spPr>
    </xdr:pic>
    <xdr:clientData/>
  </xdr:twoCellAnchor>
  <xdr:twoCellAnchor editAs="oneCell">
    <xdr:from>
      <xdr:col>2</xdr:col>
      <xdr:colOff>39339</xdr:colOff>
      <xdr:row>31</xdr:row>
      <xdr:rowOff>1125</xdr:rowOff>
    </xdr:from>
    <xdr:to>
      <xdr:col>6</xdr:col>
      <xdr:colOff>1261161</xdr:colOff>
      <xdr:row>58</xdr:row>
      <xdr:rowOff>0</xdr:rowOff>
    </xdr:to>
    <xdr:pic>
      <xdr:nvPicPr>
        <xdr:cNvPr id="21" name="図 20">
          <a:extLst>
            <a:ext uri="{FF2B5EF4-FFF2-40B4-BE49-F238E27FC236}">
              <a16:creationId xmlns:a16="http://schemas.microsoft.com/office/drawing/2014/main" id="{00000000-0008-0000-0400-000015000000}"/>
            </a:ext>
          </a:extLst>
        </xdr:cNvPr>
        <xdr:cNvPicPr preferRelativeResize="0">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2611089" y="10335750"/>
          <a:ext cx="6365322" cy="9000000"/>
        </a:xfrm>
        <a:prstGeom prst="rect">
          <a:avLst/>
        </a:prstGeom>
      </xdr:spPr>
    </xdr:pic>
    <xdr:clientData/>
  </xdr:twoCellAnchor>
  <xdr:twoCellAnchor editAs="oneCell">
    <xdr:from>
      <xdr:col>32</xdr:col>
      <xdr:colOff>39339</xdr:colOff>
      <xdr:row>60</xdr:row>
      <xdr:rowOff>1125</xdr:rowOff>
    </xdr:from>
    <xdr:to>
      <xdr:col>36</xdr:col>
      <xdr:colOff>1261161</xdr:colOff>
      <xdr:row>87</xdr:row>
      <xdr:rowOff>0</xdr:rowOff>
    </xdr:to>
    <xdr:pic>
      <xdr:nvPicPr>
        <xdr:cNvPr id="23" name="図 22">
          <a:extLst>
            <a:ext uri="{FF2B5EF4-FFF2-40B4-BE49-F238E27FC236}">
              <a16:creationId xmlns:a16="http://schemas.microsoft.com/office/drawing/2014/main" id="{00000000-0008-0000-0400-000017000000}"/>
            </a:ext>
          </a:extLst>
        </xdr:cNvPr>
        <xdr:cNvPicPr preferRelativeResize="0">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41187339" y="20003625"/>
          <a:ext cx="6365322" cy="9000000"/>
        </a:xfrm>
        <a:prstGeom prst="rect">
          <a:avLst/>
        </a:prstGeom>
      </xdr:spPr>
    </xdr:pic>
    <xdr:clientData/>
  </xdr:twoCellAnchor>
  <xdr:twoCellAnchor editAs="oneCell">
    <xdr:from>
      <xdr:col>26</xdr:col>
      <xdr:colOff>39338</xdr:colOff>
      <xdr:row>60</xdr:row>
      <xdr:rowOff>1125</xdr:rowOff>
    </xdr:from>
    <xdr:to>
      <xdr:col>30</xdr:col>
      <xdr:colOff>1261160</xdr:colOff>
      <xdr:row>87</xdr:row>
      <xdr:rowOff>0</xdr:rowOff>
    </xdr:to>
    <xdr:pic>
      <xdr:nvPicPr>
        <xdr:cNvPr id="25" name="図 24">
          <a:extLst>
            <a:ext uri="{FF2B5EF4-FFF2-40B4-BE49-F238E27FC236}">
              <a16:creationId xmlns:a16="http://schemas.microsoft.com/office/drawing/2014/main" id="{00000000-0008-0000-0400-000019000000}"/>
            </a:ext>
          </a:extLst>
        </xdr:cNvPr>
        <xdr:cNvPicPr preferRelativeResize="0">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33472088" y="20003625"/>
          <a:ext cx="6365322" cy="9000000"/>
        </a:xfrm>
        <a:prstGeom prst="rect">
          <a:avLst/>
        </a:prstGeom>
      </xdr:spPr>
    </xdr:pic>
    <xdr:clientData/>
  </xdr:twoCellAnchor>
  <xdr:twoCellAnchor editAs="oneCell">
    <xdr:from>
      <xdr:col>20</xdr:col>
      <xdr:colOff>39338</xdr:colOff>
      <xdr:row>60</xdr:row>
      <xdr:rowOff>1125</xdr:rowOff>
    </xdr:from>
    <xdr:to>
      <xdr:col>24</xdr:col>
      <xdr:colOff>1261160</xdr:colOff>
      <xdr:row>87</xdr:row>
      <xdr:rowOff>0</xdr:rowOff>
    </xdr:to>
    <xdr:pic>
      <xdr:nvPicPr>
        <xdr:cNvPr id="27" name="図 26">
          <a:extLst>
            <a:ext uri="{FF2B5EF4-FFF2-40B4-BE49-F238E27FC236}">
              <a16:creationId xmlns:a16="http://schemas.microsoft.com/office/drawing/2014/main" id="{00000000-0008-0000-0400-00001B000000}"/>
            </a:ext>
          </a:extLst>
        </xdr:cNvPr>
        <xdr:cNvPicPr preferRelativeResize="0">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25756838" y="20003625"/>
          <a:ext cx="6365322" cy="9000000"/>
        </a:xfrm>
        <a:prstGeom prst="rect">
          <a:avLst/>
        </a:prstGeom>
      </xdr:spPr>
    </xdr:pic>
    <xdr:clientData/>
  </xdr:twoCellAnchor>
  <xdr:twoCellAnchor editAs="oneCell">
    <xdr:from>
      <xdr:col>14</xdr:col>
      <xdr:colOff>39338</xdr:colOff>
      <xdr:row>60</xdr:row>
      <xdr:rowOff>1125</xdr:rowOff>
    </xdr:from>
    <xdr:to>
      <xdr:col>18</xdr:col>
      <xdr:colOff>1261160</xdr:colOff>
      <xdr:row>87</xdr:row>
      <xdr:rowOff>0</xdr:rowOff>
    </xdr:to>
    <xdr:pic>
      <xdr:nvPicPr>
        <xdr:cNvPr id="29" name="図 28">
          <a:extLst>
            <a:ext uri="{FF2B5EF4-FFF2-40B4-BE49-F238E27FC236}">
              <a16:creationId xmlns:a16="http://schemas.microsoft.com/office/drawing/2014/main" id="{00000000-0008-0000-0400-00001D000000}"/>
            </a:ext>
          </a:extLst>
        </xdr:cNvPr>
        <xdr:cNvPicPr preferRelativeResize="0">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18041588" y="20003625"/>
          <a:ext cx="6365322" cy="9000000"/>
        </a:xfrm>
        <a:prstGeom prst="rect">
          <a:avLst/>
        </a:prstGeom>
      </xdr:spPr>
    </xdr:pic>
    <xdr:clientData/>
  </xdr:twoCellAnchor>
  <xdr:twoCellAnchor editAs="oneCell">
    <xdr:from>
      <xdr:col>8</xdr:col>
      <xdr:colOff>39338</xdr:colOff>
      <xdr:row>60</xdr:row>
      <xdr:rowOff>1125</xdr:rowOff>
    </xdr:from>
    <xdr:to>
      <xdr:col>12</xdr:col>
      <xdr:colOff>1261160</xdr:colOff>
      <xdr:row>87</xdr:row>
      <xdr:rowOff>0</xdr:rowOff>
    </xdr:to>
    <xdr:pic>
      <xdr:nvPicPr>
        <xdr:cNvPr id="31" name="図 30">
          <a:extLst>
            <a:ext uri="{FF2B5EF4-FFF2-40B4-BE49-F238E27FC236}">
              <a16:creationId xmlns:a16="http://schemas.microsoft.com/office/drawing/2014/main" id="{00000000-0008-0000-0400-00001F000000}"/>
            </a:ext>
          </a:extLst>
        </xdr:cNvPr>
        <xdr:cNvPicPr preferRelativeResize="0">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10326338" y="20003625"/>
          <a:ext cx="6365322" cy="9000000"/>
        </a:xfrm>
        <a:prstGeom prst="rect">
          <a:avLst/>
        </a:prstGeom>
      </xdr:spPr>
    </xdr:pic>
    <xdr:clientData/>
  </xdr:twoCellAnchor>
  <xdr:twoCellAnchor editAs="oneCell">
    <xdr:from>
      <xdr:col>2</xdr:col>
      <xdr:colOff>39338</xdr:colOff>
      <xdr:row>60</xdr:row>
      <xdr:rowOff>1125</xdr:rowOff>
    </xdr:from>
    <xdr:to>
      <xdr:col>6</xdr:col>
      <xdr:colOff>1261160</xdr:colOff>
      <xdr:row>87</xdr:row>
      <xdr:rowOff>0</xdr:rowOff>
    </xdr:to>
    <xdr:pic>
      <xdr:nvPicPr>
        <xdr:cNvPr id="33" name="図 32">
          <a:extLst>
            <a:ext uri="{FF2B5EF4-FFF2-40B4-BE49-F238E27FC236}">
              <a16:creationId xmlns:a16="http://schemas.microsoft.com/office/drawing/2014/main" id="{00000000-0008-0000-0400-000021000000}"/>
            </a:ext>
          </a:extLst>
        </xdr:cNvPr>
        <xdr:cNvPicPr preferRelativeResize="0">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2611088" y="20003625"/>
          <a:ext cx="6365322" cy="90000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Consolas-Verdana">
      <a:majorFont>
        <a:latin typeface="Consolas" panose="020B0609020204030204"/>
        <a:ea typeface=""/>
        <a:cs typeface=""/>
        <a:font script="Jpan" typeface="HG丸ｺﾞｼｯｸM-PRO"/>
        <a:font script="Hang" typeface="HY중고딕"/>
        <a:font script="Hans" typeface="华文楷体"/>
        <a:font script="Hant" typeface="新細明體"/>
        <a:font script="Arab" typeface="Tahoma"/>
        <a:font script="Hebr" typeface="Levenim MT"/>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Verdana" panose="020B0604030504040204"/>
        <a:ea typeface=""/>
        <a:cs typeface=""/>
        <a:font script="Jpan" typeface="ＭＳ ゴシック"/>
        <a:font script="Hang" typeface="굴림"/>
        <a:font script="Hans" typeface="微软雅黑"/>
        <a:font script="Hant" typeface="微軟正黑體"/>
        <a:font script="Arab" typeface="Tahoma"/>
        <a:font script="Hebr" typeface="Tahoma"/>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chemeClr val="bg1"/>
        </a:solidFill>
        <a:ln w="9525" cmpd="sng">
          <a:noFill/>
        </a:ln>
      </a:spPr>
      <a:bodyPr vertOverflow="overflow" horzOverflow="overflow" vert="eaVert" wrap="none" rtlCol="0" anchor="ctr" anchorCtr="0"/>
      <a:lstStyle>
        <a:defPPr marL="0" marR="0" indent="0" algn="l" defTabSz="914400" eaLnBrk="1" fontAlgn="auto" latinLnBrk="0" hangingPunct="1">
          <a:lnSpc>
            <a:spcPct val="100000"/>
          </a:lnSpc>
          <a:spcBef>
            <a:spcPts val="0"/>
          </a:spcBef>
          <a:spcAft>
            <a:spcPts val="0"/>
          </a:spcAft>
          <a:buClrTx/>
          <a:buSzTx/>
          <a:buFontTx/>
          <a:buNone/>
          <a:tabLst/>
          <a:defRPr sz="2300" b="1" i="0" u="none" strike="noStrike">
            <a:solidFill>
              <a:srgbClr val="000000"/>
            </a:solidFill>
            <a:effectLst/>
            <a:latin typeface="HG丸ｺﾞｼｯｸM-PRO"/>
            <a:ea typeface="HG丸ｺﾞｼｯｸM-PRO"/>
          </a:defRPr>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62900-1C58-45C4-992B-4626A6C19716}">
  <sheetPr codeName="Sheet5"/>
  <dimension ref="A1"/>
  <sheetViews>
    <sheetView showGridLines="0" showRowColHeaders="0" zoomScaleNormal="100" workbookViewId="0">
      <selection activeCell="U43" sqref="U43"/>
    </sheetView>
  </sheetViews>
  <sheetFormatPr defaultRowHeight="13.5" x14ac:dyDescent="0.15"/>
  <sheetData/>
  <sheetProtection algorithmName="SHA-512" hashValue="WLGdstXMEsruClIPkNAqlhXPLQosBKKecMnbtAMoCLCuQnMfDeTL6p+6IHRRtY6aMQTQvxgyEXKw5QR0hswcRQ==" saltValue="DxC1ugh+v4DFNv2NWrcxxA==" spinCount="100000" sheet="1" objects="1" scenarios="1"/>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G80"/>
  <sheetViews>
    <sheetView showGridLines="0" showRowColHeaders="0" tabSelected="1" zoomScale="110" zoomScaleNormal="110" zoomScaleSheetLayoutView="154" workbookViewId="0">
      <selection activeCell="D8" sqref="D8"/>
    </sheetView>
  </sheetViews>
  <sheetFormatPr defaultRowHeight="21" customHeight="1" x14ac:dyDescent="0.15"/>
  <cols>
    <col min="1" max="1" width="2.625" customWidth="1"/>
    <col min="2" max="2" width="14.625" customWidth="1"/>
    <col min="3" max="3" width="2.25" customWidth="1"/>
    <col min="4" max="4" width="22.625" customWidth="1"/>
    <col min="5" max="5" width="3" customWidth="1"/>
    <col min="6" max="6" width="24.5" customWidth="1"/>
    <col min="7" max="7" width="2.75" customWidth="1"/>
    <col min="8" max="8" width="2.625" style="1" customWidth="1"/>
    <col min="9" max="9" width="2.5" style="2" customWidth="1"/>
    <col min="10" max="34" width="8.75" customWidth="1"/>
  </cols>
  <sheetData>
    <row r="1" spans="2:9" ht="21" customHeight="1" thickBot="1" x14ac:dyDescent="0.2"/>
    <row r="2" spans="2:9" ht="21" customHeight="1" thickTop="1" thickBot="1" x14ac:dyDescent="0.2">
      <c r="B2" s="41" t="s">
        <v>102</v>
      </c>
      <c r="C2" s="42"/>
      <c r="D2" s="43"/>
      <c r="E2" s="43"/>
      <c r="F2" s="43"/>
      <c r="G2" s="44"/>
      <c r="H2"/>
      <c r="I2" s="3"/>
    </row>
    <row r="3" spans="2:9" ht="21" customHeight="1" thickTop="1" thickBot="1" x14ac:dyDescent="0.2">
      <c r="H3"/>
      <c r="I3" s="3"/>
    </row>
    <row r="4" spans="2:9" ht="21" customHeight="1" thickTop="1" thickBot="1" x14ac:dyDescent="0.2">
      <c r="B4" s="54" t="s">
        <v>0</v>
      </c>
      <c r="C4" s="55"/>
      <c r="D4" s="48"/>
      <c r="E4" s="49"/>
      <c r="F4" s="49"/>
      <c r="G4" s="50"/>
      <c r="H4"/>
      <c r="I4" s="3"/>
    </row>
    <row r="5" spans="2:9" ht="21" customHeight="1" thickTop="1" thickBot="1" x14ac:dyDescent="0.2">
      <c r="B5" s="29" t="s">
        <v>1</v>
      </c>
      <c r="C5" s="56"/>
      <c r="D5" s="33"/>
      <c r="E5" s="34"/>
      <c r="F5" s="34"/>
      <c r="G5" s="37"/>
      <c r="H5"/>
      <c r="I5" s="3"/>
    </row>
    <row r="6" spans="2:9" ht="21" customHeight="1" thickTop="1" thickBot="1" x14ac:dyDescent="0.2">
      <c r="B6" s="29" t="s">
        <v>2</v>
      </c>
      <c r="C6" s="56"/>
      <c r="D6" s="51"/>
      <c r="E6" s="52"/>
      <c r="F6" s="52"/>
      <c r="G6" s="53"/>
    </row>
    <row r="7" spans="2:9" ht="21" customHeight="1" thickTop="1" thickBot="1" x14ac:dyDescent="0.2"/>
    <row r="8" spans="2:9" ht="21" customHeight="1" thickTop="1" thickBot="1" x14ac:dyDescent="0.2">
      <c r="B8" s="57" t="s">
        <v>78</v>
      </c>
      <c r="C8" s="55"/>
      <c r="D8" s="22" t="s">
        <v>70</v>
      </c>
      <c r="E8" s="21"/>
      <c r="F8" s="23" t="s">
        <v>68</v>
      </c>
      <c r="G8" s="24"/>
    </row>
    <row r="9" spans="2:9" ht="21" customHeight="1" thickTop="1" thickBot="1" x14ac:dyDescent="0.2">
      <c r="B9" s="29"/>
      <c r="C9" s="56"/>
      <c r="D9" s="25" t="s">
        <v>41</v>
      </c>
      <c r="E9" s="8"/>
      <c r="F9" s="26" t="s">
        <v>111</v>
      </c>
      <c r="G9" s="17"/>
      <c r="I9" s="3"/>
    </row>
    <row r="10" spans="2:9" ht="21" customHeight="1" thickTop="1" thickBot="1" x14ac:dyDescent="0.2">
      <c r="B10" s="58" t="s">
        <v>77</v>
      </c>
      <c r="C10" s="59"/>
      <c r="D10" s="45" t="str">
        <f>_xlfn.IFNA(VLOOKUP(D33,Sheet4!A20:B51,2,FALSE),"ありません")</f>
        <v>白トタン板のみ_1100x1400</v>
      </c>
      <c r="E10" s="46"/>
      <c r="F10" s="46"/>
      <c r="G10" s="47"/>
      <c r="I10" s="3"/>
    </row>
    <row r="11" spans="2:9" ht="21" customHeight="1" thickTop="1" thickBot="1" x14ac:dyDescent="0.2">
      <c r="B11" s="29" t="s">
        <v>104</v>
      </c>
      <c r="C11" s="30"/>
      <c r="D11" s="33"/>
      <c r="E11" s="34"/>
      <c r="F11" s="34"/>
      <c r="G11" s="37"/>
      <c r="I11" s="3"/>
    </row>
    <row r="12" spans="2:9" ht="21" customHeight="1" thickTop="1" thickBot="1" x14ac:dyDescent="0.2">
      <c r="B12" s="29" t="s">
        <v>105</v>
      </c>
      <c r="C12" s="30"/>
      <c r="D12" s="33"/>
      <c r="E12" s="34"/>
      <c r="F12" s="34"/>
      <c r="G12" s="35"/>
      <c r="I12" s="3"/>
    </row>
    <row r="13" spans="2:9" ht="21" customHeight="1" thickTop="1" thickBot="1" x14ac:dyDescent="0.2">
      <c r="B13" s="29" t="s">
        <v>103</v>
      </c>
      <c r="C13" s="30"/>
      <c r="D13" s="38">
        <v>44928</v>
      </c>
      <c r="E13" s="39">
        <v>45290</v>
      </c>
      <c r="F13" s="39">
        <v>45290</v>
      </c>
      <c r="G13" s="40">
        <v>45290</v>
      </c>
      <c r="I13" s="3"/>
    </row>
    <row r="14" spans="2:9" ht="21" customHeight="1" thickTop="1" thickBot="1" x14ac:dyDescent="0.2">
      <c r="B14" s="29" t="s">
        <v>13</v>
      </c>
      <c r="C14" s="30"/>
      <c r="D14" s="33" t="s">
        <v>117</v>
      </c>
      <c r="E14" s="34" t="s">
        <v>115</v>
      </c>
      <c r="F14" s="34" t="s">
        <v>115</v>
      </c>
      <c r="G14" s="35" t="s">
        <v>115</v>
      </c>
      <c r="H14"/>
      <c r="I14" s="3"/>
    </row>
    <row r="15" spans="2:9" ht="21" customHeight="1" thickTop="1" thickBot="1" x14ac:dyDescent="0.2">
      <c r="B15" s="29" t="s">
        <v>106</v>
      </c>
      <c r="C15" s="30"/>
      <c r="D15" s="33"/>
      <c r="E15" s="34"/>
      <c r="F15" s="34"/>
      <c r="G15" s="35"/>
      <c r="H15"/>
      <c r="I15" s="3"/>
    </row>
    <row r="16" spans="2:9" ht="21" customHeight="1" thickTop="1" thickBot="1" x14ac:dyDescent="0.2">
      <c r="B16" s="29" t="s">
        <v>107</v>
      </c>
      <c r="C16" s="30"/>
      <c r="D16" s="33"/>
      <c r="E16" s="34"/>
      <c r="F16" s="34"/>
      <c r="G16" s="35"/>
      <c r="H16"/>
      <c r="I16" s="3"/>
    </row>
    <row r="17" spans="1:33" ht="21" customHeight="1" thickTop="1" thickBot="1" x14ac:dyDescent="0.2">
      <c r="B17" s="19" t="s">
        <v>113</v>
      </c>
      <c r="C17" s="20"/>
      <c r="D17" s="33"/>
      <c r="E17" s="34"/>
      <c r="F17" s="34"/>
      <c r="G17" s="35"/>
      <c r="H17"/>
      <c r="I17" s="3"/>
      <c r="X17" s="9"/>
    </row>
    <row r="18" spans="1:33" ht="21" customHeight="1" thickTop="1" thickBot="1" x14ac:dyDescent="0.2">
      <c r="B18" s="31" t="s">
        <v>108</v>
      </c>
      <c r="C18" s="32"/>
      <c r="D18" s="33"/>
      <c r="E18" s="34"/>
      <c r="F18" s="34"/>
      <c r="G18" s="35"/>
      <c r="H18"/>
      <c r="I18" s="3"/>
      <c r="X18" s="9"/>
    </row>
    <row r="19" spans="1:33" ht="21" customHeight="1" thickTop="1" thickBot="1" x14ac:dyDescent="0.2">
      <c r="B19" s="29" t="s">
        <v>16</v>
      </c>
      <c r="C19" s="30"/>
      <c r="D19" s="33"/>
      <c r="E19" s="34"/>
      <c r="F19" s="34"/>
      <c r="G19" s="35"/>
      <c r="H19"/>
      <c r="I19" s="3"/>
      <c r="X19" s="9"/>
    </row>
    <row r="20" spans="1:33" ht="21" customHeight="1" thickTop="1" thickBot="1" x14ac:dyDescent="0.2">
      <c r="B20" s="27" t="s">
        <v>114</v>
      </c>
      <c r="C20" s="28"/>
      <c r="D20" s="33"/>
      <c r="E20" s="34"/>
      <c r="F20" s="34"/>
      <c r="G20" s="35"/>
      <c r="H20"/>
      <c r="I20" s="3"/>
      <c r="X20" s="10"/>
    </row>
    <row r="21" spans="1:33" ht="21" customHeight="1" thickTop="1" thickBot="1" x14ac:dyDescent="0.2">
      <c r="B21" s="31" t="s">
        <v>109</v>
      </c>
      <c r="C21" s="32"/>
      <c r="D21" s="33"/>
      <c r="E21" s="34"/>
      <c r="F21" s="34"/>
      <c r="G21" s="35"/>
      <c r="H21"/>
      <c r="I21" s="3"/>
    </row>
    <row r="22" spans="1:33" ht="21" customHeight="1" thickTop="1" thickBot="1" x14ac:dyDescent="0.2">
      <c r="B22" s="29" t="s">
        <v>17</v>
      </c>
      <c r="C22" s="30"/>
      <c r="D22" s="33"/>
      <c r="E22" s="34"/>
      <c r="F22" s="34"/>
      <c r="G22" s="35"/>
    </row>
    <row r="23" spans="1:33" ht="21" customHeight="1" thickTop="1" x14ac:dyDescent="0.15">
      <c r="B23" s="36"/>
      <c r="C23" s="36"/>
      <c r="D23" s="36"/>
      <c r="E23" s="36"/>
      <c r="F23" s="36"/>
      <c r="G23" s="36"/>
    </row>
    <row r="24" spans="1:33" ht="21" customHeight="1" x14ac:dyDescent="0.15">
      <c r="A24" s="1"/>
      <c r="B24" s="1"/>
      <c r="C24" s="1"/>
      <c r="D24" s="1"/>
      <c r="E24" s="1"/>
      <c r="F24" s="1"/>
      <c r="G24" s="1"/>
    </row>
    <row r="25" spans="1:33" ht="21" customHeight="1" x14ac:dyDescent="0.15">
      <c r="A25" s="1"/>
      <c r="B25" s="1"/>
      <c r="C25" s="1"/>
      <c r="D25" s="1"/>
      <c r="E25" s="1"/>
      <c r="F25" s="1"/>
      <c r="G25" s="1"/>
    </row>
    <row r="26" spans="1:33" ht="21" customHeight="1" x14ac:dyDescent="0.15">
      <c r="A26" s="1"/>
      <c r="B26" s="1"/>
      <c r="C26" s="1"/>
      <c r="D26" s="1"/>
      <c r="E26" s="1"/>
      <c r="F26" s="1"/>
      <c r="G26" s="1"/>
      <c r="J26" s="4"/>
      <c r="K26" s="4"/>
      <c r="L26" s="4"/>
      <c r="M26" s="4"/>
      <c r="N26" s="4"/>
      <c r="O26" s="4"/>
      <c r="P26" s="4"/>
      <c r="Q26" s="4"/>
      <c r="R26" s="4"/>
      <c r="S26" s="4"/>
      <c r="T26" s="4"/>
      <c r="U26" s="4"/>
      <c r="V26" s="4"/>
      <c r="W26" s="4"/>
      <c r="AC26" s="4"/>
      <c r="AD26" s="4"/>
      <c r="AE26" s="4"/>
      <c r="AF26" s="4"/>
      <c r="AG26" s="4"/>
    </row>
    <row r="27" spans="1:33" ht="21" customHeight="1" x14ac:dyDescent="0.15">
      <c r="A27" s="1"/>
      <c r="B27" s="1"/>
      <c r="C27" s="1"/>
      <c r="D27" s="1"/>
      <c r="E27" s="1"/>
      <c r="F27" s="1"/>
      <c r="G27" s="1"/>
      <c r="J27" s="4"/>
      <c r="K27" s="4"/>
      <c r="L27" s="4"/>
      <c r="M27" s="4"/>
      <c r="N27" s="4"/>
      <c r="O27" s="4"/>
      <c r="P27" s="4"/>
      <c r="Q27" s="4"/>
      <c r="R27" s="4"/>
      <c r="S27" s="4"/>
      <c r="T27" s="4"/>
      <c r="U27" s="4"/>
      <c r="V27" s="4"/>
      <c r="W27" s="4"/>
      <c r="AC27" s="4"/>
      <c r="AD27" s="4"/>
      <c r="AE27" s="4"/>
      <c r="AF27" s="4"/>
      <c r="AG27" s="4"/>
    </row>
    <row r="28" spans="1:33" ht="21" customHeight="1" x14ac:dyDescent="0.15">
      <c r="A28" s="1"/>
      <c r="B28" s="1"/>
      <c r="C28" s="1"/>
      <c r="D28" s="1"/>
      <c r="E28" s="1"/>
      <c r="F28" s="1"/>
      <c r="G28" s="1"/>
      <c r="J28" s="4"/>
      <c r="K28" s="4"/>
      <c r="L28" s="4"/>
      <c r="M28" s="4"/>
      <c r="N28" s="4"/>
      <c r="O28" s="4"/>
      <c r="P28" s="4"/>
      <c r="Q28" s="4"/>
      <c r="R28" s="4"/>
      <c r="S28" s="4"/>
      <c r="T28" s="4"/>
      <c r="U28" s="4"/>
      <c r="V28" s="4"/>
      <c r="W28" s="4"/>
      <c r="AC28" s="4"/>
      <c r="AD28" s="4"/>
      <c r="AE28" s="4"/>
      <c r="AF28" s="4"/>
      <c r="AG28" s="4"/>
    </row>
    <row r="29" spans="1:33" ht="21" customHeight="1" x14ac:dyDescent="0.15">
      <c r="A29" s="1"/>
      <c r="B29" s="11">
        <f>IF(F33&lt;&gt;"ありません",D4,"")</f>
        <v>0</v>
      </c>
      <c r="C29" s="11"/>
      <c r="D29" s="11">
        <f>IF(F33&lt;&gt;"ありません",D5,"")</f>
        <v>0</v>
      </c>
      <c r="E29" s="11"/>
      <c r="F29" s="11"/>
      <c r="G29" s="11">
        <f>IF(F33&lt;&gt;"ありません",D6,"")</f>
        <v>0</v>
      </c>
      <c r="J29" s="4"/>
      <c r="K29" s="4"/>
      <c r="L29" s="4"/>
      <c r="M29" s="4"/>
      <c r="N29" s="4"/>
      <c r="O29" s="4"/>
      <c r="P29" s="4"/>
      <c r="Q29" s="4"/>
      <c r="R29" s="4"/>
      <c r="S29" s="4"/>
      <c r="T29" s="4"/>
      <c r="U29" s="4"/>
      <c r="V29" s="4"/>
      <c r="W29" s="4"/>
      <c r="AC29" s="4"/>
      <c r="AD29" s="4"/>
      <c r="AE29" s="4"/>
      <c r="AF29" s="4"/>
      <c r="AG29" s="4"/>
    </row>
    <row r="30" spans="1:33" ht="21" customHeight="1" x14ac:dyDescent="0.15">
      <c r="A30" s="1"/>
      <c r="B30" s="12">
        <v>2</v>
      </c>
      <c r="C30" s="13">
        <f>VLOOKUP(D8,Sheet4!B2:C3,2,FALSE)</f>
        <v>1</v>
      </c>
      <c r="D30" s="13">
        <f>VLOOKUP(F8,Sheet4!B5:C6,2,FALSE)</f>
        <v>2</v>
      </c>
      <c r="E30" s="1"/>
      <c r="F30" s="1"/>
      <c r="G30" s="1"/>
      <c r="J30" s="4"/>
      <c r="K30" s="4"/>
      <c r="L30" s="4"/>
      <c r="M30" s="4"/>
      <c r="N30" s="4"/>
      <c r="O30" s="4"/>
      <c r="P30" s="4"/>
      <c r="Q30" s="4"/>
      <c r="R30" s="4"/>
      <c r="S30" s="4"/>
      <c r="T30" s="4"/>
      <c r="U30" s="4"/>
      <c r="V30" s="4"/>
      <c r="W30" s="4"/>
      <c r="AC30" s="4"/>
      <c r="AD30" s="4"/>
      <c r="AE30" s="4"/>
      <c r="AF30" s="4"/>
      <c r="AG30" s="4"/>
    </row>
    <row r="31" spans="1:33" ht="21" customHeight="1" x14ac:dyDescent="0.15">
      <c r="A31" s="1"/>
      <c r="B31" s="12"/>
      <c r="C31" s="13">
        <f>VLOOKUP(D9,Sheet4!B8:C10,2,FALSE)</f>
        <v>1</v>
      </c>
      <c r="D31" s="13">
        <f>VLOOKUP(F9,Sheet4!B12:C15,2,FALSE)</f>
        <v>2</v>
      </c>
      <c r="E31" s="1"/>
      <c r="F31" s="1"/>
      <c r="G31" s="1"/>
      <c r="J31" s="4"/>
      <c r="K31" s="4"/>
      <c r="L31" s="4"/>
      <c r="M31" s="4"/>
      <c r="N31" s="4"/>
      <c r="O31" s="4"/>
      <c r="P31" s="4"/>
      <c r="Q31" s="4"/>
      <c r="R31" s="4"/>
      <c r="S31" s="4"/>
      <c r="T31" s="4"/>
      <c r="U31" s="4"/>
      <c r="V31" s="4"/>
      <c r="W31" s="4"/>
      <c r="AC31" s="4"/>
      <c r="AD31" s="4"/>
      <c r="AE31" s="4"/>
      <c r="AF31" s="4"/>
      <c r="AG31" s="4"/>
    </row>
    <row r="32" spans="1:33" ht="21" customHeight="1" x14ac:dyDescent="0.15">
      <c r="A32" s="1"/>
      <c r="B32" s="1" t="s">
        <v>3</v>
      </c>
      <c r="C32" s="1"/>
      <c r="D32" s="1" t="str">
        <f>SUBSTITUTE(D20,"・","･")</f>
        <v/>
      </c>
      <c r="E32" s="1"/>
      <c r="F32" s="1"/>
      <c r="G32" s="13"/>
      <c r="J32" s="4"/>
      <c r="K32" s="4"/>
      <c r="L32" s="4"/>
      <c r="M32" s="4"/>
      <c r="N32" s="4"/>
      <c r="O32" s="4"/>
      <c r="P32" s="4"/>
      <c r="Q32" s="4"/>
      <c r="R32" s="4"/>
      <c r="S32" s="4"/>
      <c r="T32" s="4"/>
      <c r="U32" s="4"/>
      <c r="V32" s="4"/>
      <c r="W32" s="4"/>
      <c r="AC32" s="4"/>
      <c r="AD32" s="4"/>
      <c r="AE32" s="4"/>
      <c r="AF32" s="4"/>
      <c r="AG32" s="4"/>
    </row>
    <row r="33" spans="1:33" ht="21" customHeight="1" x14ac:dyDescent="0.15">
      <c r="A33" s="1"/>
      <c r="B33" s="1" t="s">
        <v>5</v>
      </c>
      <c r="C33" s="1"/>
      <c r="D33" s="1">
        <f>VALUE(C30&amp;D30&amp;C31&amp;D31)</f>
        <v>1212</v>
      </c>
      <c r="E33" s="1"/>
      <c r="F33" s="1" t="str">
        <f>_xlfn.IFNA(VLOOKUP(D33,Sheet4!A20:C51,3,FALSE),"ありません")</f>
        <v>白トタン板のみ_1100x1400</v>
      </c>
      <c r="G33" s="1"/>
      <c r="J33" s="4"/>
      <c r="K33" s="4"/>
      <c r="L33" s="4"/>
      <c r="M33" s="4"/>
      <c r="N33" s="4"/>
      <c r="O33" s="4"/>
      <c r="P33" s="4"/>
      <c r="Q33" s="4"/>
      <c r="R33" s="4"/>
      <c r="S33" s="4"/>
      <c r="T33" s="4"/>
      <c r="U33" s="4"/>
      <c r="V33" s="4"/>
      <c r="W33" s="4"/>
      <c r="AC33" s="4"/>
      <c r="AD33" s="4"/>
      <c r="AE33" s="4"/>
      <c r="AF33" s="4"/>
      <c r="AG33" s="4"/>
    </row>
    <row r="34" spans="1:33" ht="21" customHeight="1" x14ac:dyDescent="0.15">
      <c r="A34" s="1"/>
      <c r="B34" s="1" t="s">
        <v>6</v>
      </c>
      <c r="C34" s="1"/>
      <c r="D34" s="1"/>
      <c r="E34" s="1"/>
      <c r="F34" s="1"/>
      <c r="G34" s="1"/>
      <c r="H34" s="14">
        <v>0</v>
      </c>
      <c r="J34" s="4"/>
      <c r="K34" s="4"/>
      <c r="L34" s="4"/>
      <c r="M34" s="4"/>
      <c r="N34" s="4"/>
      <c r="O34" s="4"/>
      <c r="P34" s="4"/>
      <c r="Q34" s="4"/>
      <c r="R34" s="4"/>
      <c r="S34" s="4"/>
      <c r="T34" s="4"/>
      <c r="U34" s="4"/>
      <c r="V34" s="4"/>
      <c r="W34" s="4"/>
      <c r="AC34" s="4"/>
      <c r="AD34" s="4"/>
      <c r="AE34" s="4"/>
      <c r="AF34" s="4"/>
      <c r="AG34" s="4"/>
    </row>
    <row r="35" spans="1:33" ht="21" customHeight="1" x14ac:dyDescent="0.15">
      <c r="A35" s="1"/>
      <c r="B35" s="1" t="s">
        <v>9</v>
      </c>
      <c r="C35" s="1"/>
      <c r="D35" s="1"/>
      <c r="E35" s="1"/>
      <c r="F35" s="1"/>
      <c r="G35" s="1"/>
      <c r="H35" s="14">
        <v>1</v>
      </c>
      <c r="J35" s="4"/>
      <c r="K35" s="4"/>
      <c r="L35" s="4"/>
      <c r="M35" s="4"/>
      <c r="N35" s="4"/>
      <c r="O35" s="4"/>
      <c r="P35" s="4"/>
      <c r="Q35" s="4"/>
      <c r="R35" s="4"/>
      <c r="S35" s="4"/>
      <c r="T35" s="4"/>
      <c r="U35" s="4"/>
      <c r="V35" s="4"/>
      <c r="W35" s="4"/>
      <c r="X35" s="4"/>
      <c r="Y35" s="4"/>
      <c r="Z35" s="4"/>
      <c r="AA35" s="4"/>
      <c r="AB35" s="4"/>
      <c r="AC35" s="4"/>
      <c r="AD35" s="4"/>
      <c r="AE35" s="4"/>
      <c r="AF35" s="4"/>
      <c r="AG35" s="4"/>
    </row>
    <row r="36" spans="1:33" ht="21" customHeight="1" x14ac:dyDescent="0.15">
      <c r="A36" s="1"/>
      <c r="B36" s="1" t="s">
        <v>4</v>
      </c>
      <c r="C36" s="1"/>
      <c r="D36" s="1"/>
      <c r="E36" s="1"/>
      <c r="F36" s="1"/>
      <c r="G36" s="1"/>
      <c r="H36" s="14">
        <v>2</v>
      </c>
      <c r="J36" s="4"/>
      <c r="K36" s="4"/>
      <c r="L36" s="4"/>
      <c r="M36" s="4"/>
      <c r="N36" s="4"/>
      <c r="O36" s="4"/>
      <c r="P36" s="4"/>
      <c r="Q36" s="4"/>
      <c r="R36" s="4"/>
      <c r="S36" s="4"/>
      <c r="T36" s="4"/>
      <c r="U36" s="4"/>
      <c r="V36" s="4"/>
      <c r="W36" s="4"/>
      <c r="X36" s="4"/>
      <c r="Y36" s="4"/>
      <c r="Z36" s="4"/>
      <c r="AA36" s="4"/>
      <c r="AB36" s="4"/>
      <c r="AC36" s="4"/>
      <c r="AD36" s="4"/>
      <c r="AE36" s="4"/>
      <c r="AF36" s="4"/>
      <c r="AG36" s="4"/>
    </row>
    <row r="37" spans="1:33" ht="21" customHeight="1" x14ac:dyDescent="0.15">
      <c r="A37" s="1"/>
      <c r="B37" s="1" t="s">
        <v>7</v>
      </c>
      <c r="C37" s="1"/>
      <c r="D37" s="1"/>
      <c r="E37" s="1"/>
      <c r="F37" s="1"/>
      <c r="G37" s="1"/>
      <c r="H37" s="14">
        <v>3</v>
      </c>
      <c r="J37" s="4"/>
      <c r="K37" s="4"/>
      <c r="L37" s="4"/>
      <c r="M37" s="4"/>
      <c r="N37" s="4"/>
      <c r="O37" s="4"/>
      <c r="P37" s="4"/>
      <c r="Q37" s="4"/>
      <c r="R37" s="4"/>
      <c r="S37" s="4"/>
      <c r="T37" s="4"/>
      <c r="U37" s="4"/>
      <c r="V37" s="4"/>
      <c r="W37" s="4"/>
      <c r="X37" s="4"/>
      <c r="Y37" s="4"/>
      <c r="Z37" s="4"/>
      <c r="AA37" s="4"/>
      <c r="AB37" s="4"/>
      <c r="AC37" s="4"/>
      <c r="AD37" s="4"/>
      <c r="AE37" s="4"/>
      <c r="AF37" s="4"/>
      <c r="AG37" s="4"/>
    </row>
    <row r="38" spans="1:33" ht="21" customHeight="1" x14ac:dyDescent="0.15">
      <c r="A38" s="1"/>
      <c r="B38" s="1" t="s">
        <v>8</v>
      </c>
      <c r="C38" s="1"/>
      <c r="D38" s="1"/>
      <c r="E38" s="1"/>
      <c r="F38" s="1"/>
      <c r="G38" s="1"/>
      <c r="H38" s="14">
        <v>4</v>
      </c>
      <c r="J38" s="1"/>
      <c r="K38" s="1"/>
      <c r="L38" s="1"/>
      <c r="M38" s="1"/>
      <c r="N38" s="1"/>
      <c r="O38" s="1"/>
      <c r="P38" s="1"/>
      <c r="Q38" s="1"/>
      <c r="R38" s="1"/>
      <c r="S38" s="1"/>
      <c r="T38" s="1"/>
      <c r="U38" s="1"/>
      <c r="V38" s="1"/>
      <c r="W38" s="1"/>
      <c r="X38" s="4"/>
      <c r="Y38" s="4"/>
      <c r="Z38" s="4"/>
      <c r="AA38" s="4"/>
      <c r="AB38" s="4"/>
      <c r="AC38" s="4"/>
      <c r="AD38" s="4"/>
      <c r="AE38" s="4"/>
      <c r="AF38" s="4"/>
      <c r="AG38" s="4"/>
    </row>
    <row r="39" spans="1:33" ht="21" customHeight="1" x14ac:dyDescent="0.15">
      <c r="A39" s="1"/>
      <c r="B39" s="1" t="s">
        <v>10</v>
      </c>
      <c r="C39" s="1"/>
      <c r="D39" s="1"/>
      <c r="E39" s="1"/>
      <c r="F39" s="1"/>
      <c r="G39" s="1"/>
      <c r="H39" s="14">
        <v>5</v>
      </c>
      <c r="J39" s="11">
        <f>D11</f>
        <v>0</v>
      </c>
      <c r="K39" s="16">
        <f>LEN(J39)</f>
        <v>1</v>
      </c>
      <c r="L39" s="1">
        <f>D15</f>
        <v>0</v>
      </c>
      <c r="M39" s="16">
        <f>LEN(L39)</f>
        <v>1</v>
      </c>
      <c r="N39" s="11">
        <f>D17</f>
        <v>0</v>
      </c>
      <c r="O39" s="16">
        <f>LEN(N39)</f>
        <v>1</v>
      </c>
      <c r="P39" s="16"/>
      <c r="Q39" s="1" t="str">
        <f>D32</f>
        <v/>
      </c>
      <c r="R39" s="16">
        <f>LEN(Q39)</f>
        <v>0</v>
      </c>
      <c r="S39" s="16"/>
      <c r="T39" s="1" t="str">
        <f>IF(ISNUMBER($D13),TEXT($D13,"e"),"")</f>
        <v>5</v>
      </c>
      <c r="U39" s="1">
        <f>LEN(T39)</f>
        <v>1</v>
      </c>
      <c r="V39" s="1"/>
      <c r="W39" s="1"/>
      <c r="X39" s="1"/>
      <c r="Y39" s="16"/>
      <c r="Z39" s="6"/>
      <c r="AA39" s="7"/>
      <c r="AB39" s="6"/>
      <c r="AC39" s="7"/>
      <c r="AD39" s="4"/>
      <c r="AE39" s="4"/>
      <c r="AF39" s="4"/>
      <c r="AG39" s="4"/>
    </row>
    <row r="40" spans="1:33" ht="21" customHeight="1" x14ac:dyDescent="0.15">
      <c r="A40" s="1"/>
      <c r="B40" s="1"/>
      <c r="C40" s="1"/>
      <c r="D40" s="1"/>
      <c r="E40" s="1"/>
      <c r="F40" s="1"/>
      <c r="G40" s="1"/>
      <c r="H40" s="14">
        <v>6</v>
      </c>
      <c r="J40" s="1" t="str">
        <f>VLOOKUP(F9,Sheet4!B12:D15,3,FALSE)</f>
        <v>シングル</v>
      </c>
      <c r="K40" s="11" t="str">
        <f>IF(AND(F33&lt;&gt;"ありません",K39&lt;=4,J40="SL"),J39,"")</f>
        <v/>
      </c>
      <c r="L40" s="1" t="str">
        <f>J40</f>
        <v>シングル</v>
      </c>
      <c r="M40" s="11" t="str">
        <f>IF(AND(F33&lt;&gt;"ありません",M39&lt;=7,L40="SL",L45="1"),L39,"")</f>
        <v/>
      </c>
      <c r="N40" s="1" t="str">
        <f>L40</f>
        <v>シングル</v>
      </c>
      <c r="O40" s="1" t="str">
        <f>IF(AND(F33&lt;&gt;"ありません",O39&lt;=8,N40="SL",N47=1,B42=1),N39,"")</f>
        <v/>
      </c>
      <c r="P40" s="1" t="str">
        <f>IF(AND(F33&lt;&gt;"ありません",D30=1,O39&lt;=8,N40="SL",N47=1,B42=1),N39,"")</f>
        <v/>
      </c>
      <c r="Q40" s="1" t="str">
        <f>N40</f>
        <v>シングル</v>
      </c>
      <c r="R40" s="1" t="str">
        <f>IF(AND(F33&lt;&gt;"ありません",R39&lt;=5,Q40="SL",Q47=1,B44=2),Q39,"")</f>
        <v/>
      </c>
      <c r="S40" s="1" t="str">
        <f>IF(AND(F33&lt;&gt;"ありません",D30=1,R39&lt;=5,Q40="SL",Q47=1,B44=2),Q39,"")</f>
        <v/>
      </c>
      <c r="T40" s="1" t="str">
        <f>IF(ISNUMBER($D13),TEXT($D13,"m"),"")</f>
        <v>1</v>
      </c>
      <c r="U40" s="1">
        <f>LEN(T40)</f>
        <v>1</v>
      </c>
      <c r="V40" s="1"/>
      <c r="W40" s="1"/>
      <c r="X40" s="1"/>
      <c r="Y40" s="11"/>
      <c r="Z40" s="4"/>
      <c r="AA40" s="6"/>
      <c r="AB40" s="4"/>
      <c r="AC40" s="6"/>
      <c r="AD40" s="4"/>
      <c r="AE40" s="4"/>
      <c r="AF40" s="4"/>
      <c r="AG40" s="4"/>
    </row>
    <row r="41" spans="1:33" ht="21" customHeight="1" x14ac:dyDescent="0.15">
      <c r="A41" s="1"/>
      <c r="B41" s="1" t="str">
        <f>VLOOKUP(B42,Sheet1!G2:H5,2,FALSE)&amp;J40</f>
        <v>マークなしシングル</v>
      </c>
      <c r="C41" s="1"/>
      <c r="D41" s="1" t="str">
        <f>IF(J40="シングル",B41,"マークなしシングル")</f>
        <v>マークなしシングル</v>
      </c>
      <c r="E41" s="1"/>
      <c r="F41" s="1"/>
      <c r="G41" s="1"/>
      <c r="H41" s="14">
        <v>7</v>
      </c>
      <c r="J41" s="1"/>
      <c r="K41" s="11" t="str">
        <f>IF(AND(F33&lt;&gt;"ありません",K39&gt;=5,J40="SL"),J39,"")</f>
        <v/>
      </c>
      <c r="L41" s="1"/>
      <c r="M41" s="11" t="str">
        <f>IF(AND(F33&lt;&gt;"ありません",M39&gt;=8,L40="SL",L45="1"),L39,"")</f>
        <v/>
      </c>
      <c r="N41" s="1"/>
      <c r="O41" s="1" t="str">
        <f>IF(AND(F33&lt;&gt;"ありません",O39&gt;=9,N40="SL",N47=1,B42=1),N39,"")</f>
        <v/>
      </c>
      <c r="P41" s="1" t="str">
        <f>IF(AND(F33&lt;&gt;"ありません",D30=1,O39&gt;=9,N40="SL",N47=1,B42=1),N39,"")</f>
        <v/>
      </c>
      <c r="Q41" s="1"/>
      <c r="R41" s="1" t="str">
        <f>IF(AND(F33&lt;&gt;"ありません",R39&gt;=6,Q40="SL",Q47=1,B44=2),Q39,"")</f>
        <v/>
      </c>
      <c r="S41" s="1" t="str">
        <f>IF(AND(F33&lt;&gt;"ありません",D30=1,R39&gt;=6,Q40="SL",Q47=1,B44=2),Q39,"")</f>
        <v/>
      </c>
      <c r="T41" s="1" t="str">
        <f>IF(ISNUMBER($D13),TEXT($D13,"d"),"")</f>
        <v>2</v>
      </c>
      <c r="U41" s="1">
        <f>LEN(T41)</f>
        <v>1</v>
      </c>
      <c r="V41" s="1"/>
      <c r="W41" s="1"/>
      <c r="X41" s="1"/>
      <c r="Y41" s="11"/>
      <c r="Z41" s="4"/>
      <c r="AA41" s="6"/>
      <c r="AB41" s="4"/>
      <c r="AC41" s="6"/>
      <c r="AD41" s="4"/>
      <c r="AE41" s="4"/>
      <c r="AF41" s="4"/>
      <c r="AG41" s="4"/>
    </row>
    <row r="42" spans="1:33" ht="21" customHeight="1" x14ac:dyDescent="0.15">
      <c r="A42" s="1"/>
      <c r="B42" s="12">
        <v>1</v>
      </c>
      <c r="C42" s="12"/>
      <c r="D42" s="11"/>
      <c r="E42" s="11"/>
      <c r="F42" s="11"/>
      <c r="G42" s="11"/>
      <c r="J42" s="1"/>
      <c r="K42" s="11">
        <f>IF(AND(F33&lt;&gt;"ありません",K39&lt;=6,J40="シングル"),J39,"")</f>
        <v>0</v>
      </c>
      <c r="L42" s="1"/>
      <c r="M42" s="11" t="str">
        <f>IF(AND(F33&lt;&gt;"ありません",M39&lt;=16,L40="シングル",L45="1"),L39,"")</f>
        <v/>
      </c>
      <c r="N42" s="1"/>
      <c r="O42" s="11" t="str">
        <f>IF(AND(F33&lt;&gt;"ありません",O39&lt;=6,N40="SL",N47=1,B42&lt;&gt;1),N39,"")</f>
        <v/>
      </c>
      <c r="P42" s="11" t="str">
        <f>IF(AND(F33&lt;&gt;"ありません",D30=1,O39&lt;=6,N40="SL",N47=1,B42&lt;&gt;1),N39,"")</f>
        <v/>
      </c>
      <c r="Q42" s="1"/>
      <c r="R42" s="1" t="str">
        <f>IF(AND(F33&lt;&gt;"ありません",R39&lt;=5,Q40="SL",Q47=1,B44=1),Q39,"")</f>
        <v/>
      </c>
      <c r="S42" s="1" t="str">
        <f>IF(AND(F33&lt;&gt;"ありません",D30=1,R39&lt;=6,Q40="SL",Q47=1,B44=1),Q39,"")</f>
        <v/>
      </c>
      <c r="T42" s="1" t="str">
        <f>IF(AND(F33&lt;&gt;"ありません",U39=1,Q40="SL"),T39,"")</f>
        <v/>
      </c>
      <c r="U42" s="1" t="str">
        <f>IF(AND(F33&lt;&gt;"ありません",U39=1,Q40="シングル"),T39,"")</f>
        <v>5</v>
      </c>
      <c r="V42" s="1" t="str">
        <f>IF(AND(F33&lt;&gt;"ありません",D30=1,U39=1,Q40="SL"),T39,"")</f>
        <v/>
      </c>
      <c r="W42" s="1" t="str">
        <f>IF(AND(D30=1,U39=1,Q40="シングル"),T39,"")</f>
        <v/>
      </c>
      <c r="X42" s="1"/>
      <c r="Y42" s="16"/>
      <c r="Z42" s="4"/>
      <c r="AA42" s="6"/>
      <c r="AB42" s="4"/>
      <c r="AC42" s="6"/>
      <c r="AD42" s="4"/>
      <c r="AE42" s="4"/>
      <c r="AF42" s="4"/>
      <c r="AG42" s="4"/>
    </row>
    <row r="43" spans="1:33" ht="21" customHeight="1" x14ac:dyDescent="0.15">
      <c r="A43" s="1"/>
      <c r="B43" s="1" t="str">
        <f>VLOOKUP(B42,Sheet1!G2:H5,2,FALSE)&amp;"2"&amp;J40</f>
        <v>マークなし2シングル</v>
      </c>
      <c r="C43" s="1"/>
      <c r="D43" s="11" t="str">
        <f>IF(J40="SL",B43,"マークなし2SL")</f>
        <v>マークなし2SL</v>
      </c>
      <c r="E43" s="11"/>
      <c r="F43" s="11"/>
      <c r="G43" s="11"/>
      <c r="J43" s="1"/>
      <c r="K43" s="11" t="str">
        <f>IF(AND(F33&lt;&gt;"ありません",K39&gt;=7,J40="シングル"),J39,"")</f>
        <v/>
      </c>
      <c r="L43" s="1"/>
      <c r="M43" s="11" t="str">
        <f>IF(AND(F33&lt;&gt;"ありません",M39&gt;=17,L40="シングル",L45="1"),L39,"")</f>
        <v/>
      </c>
      <c r="N43" s="1"/>
      <c r="O43" s="1" t="str">
        <f>IF(AND(F33&lt;&gt;"ありません",O39&gt;=7,N40="SL",N47=1,B42&lt;&gt;1),N39,"")</f>
        <v/>
      </c>
      <c r="P43" s="1" t="str">
        <f>IF(AND(F33&lt;&gt;"ありません",D30=1,O39&gt;=7,N40="SL",N47=1,B42&lt;&gt;1),N39,"")</f>
        <v/>
      </c>
      <c r="Q43" s="1"/>
      <c r="R43" s="1" t="str">
        <f>IF(AND(F33&lt;&gt;"ありません",R39&gt;=6,Q40="SL",Q47=1,B44=1),Q39,"")</f>
        <v/>
      </c>
      <c r="S43" s="1" t="str">
        <f>IF(AND(F33&lt;&gt;"ありません",D30=1,R39&gt;=7,Q40="SL",Q47=1,B44=1),Q39,"")</f>
        <v/>
      </c>
      <c r="T43" s="1" t="str">
        <f>IF(AND(F33&lt;&gt;"ありません",U39=2,Q40="SL"),T39,"")</f>
        <v/>
      </c>
      <c r="U43" s="1" t="str">
        <f>IF(AND(F33&lt;&gt;"ありません",U39=2,Q40="シングル"),T39,"")</f>
        <v/>
      </c>
      <c r="V43" s="1" t="str">
        <f>IF(AND(F33&lt;&gt;"ありません",D30=1,U39=2,Q40="SL"),T39,"")</f>
        <v/>
      </c>
      <c r="W43" s="1" t="str">
        <f>IF(AND(D30=1,U39=2,Q40="シングル"),T39,"")</f>
        <v/>
      </c>
      <c r="X43" s="1"/>
      <c r="Y43" s="11"/>
      <c r="Z43" s="4"/>
      <c r="AA43" s="6"/>
      <c r="AB43" s="4"/>
      <c r="AC43" s="6"/>
      <c r="AD43" s="4"/>
      <c r="AE43" s="4"/>
      <c r="AF43" s="4"/>
      <c r="AG43" s="4"/>
    </row>
    <row r="44" spans="1:33" ht="21" customHeight="1" x14ac:dyDescent="0.15">
      <c r="A44" s="1"/>
      <c r="B44" s="12">
        <v>2</v>
      </c>
      <c r="C44" s="12"/>
      <c r="D44" s="1"/>
      <c r="E44" s="1"/>
      <c r="F44" s="1"/>
      <c r="G44" s="1"/>
      <c r="J44" s="1"/>
      <c r="K44" s="11" t="str">
        <f>IF(AND(F33&lt;&gt;"ありません",D30=1,K39&lt;=4,J40="SL"),J39,"")</f>
        <v/>
      </c>
      <c r="L44" s="1">
        <f>D16</f>
        <v>0</v>
      </c>
      <c r="M44" s="16">
        <f>LEN(L44)</f>
        <v>1</v>
      </c>
      <c r="N44" s="1"/>
      <c r="O44" s="11" t="str">
        <f>IF(AND(F33&lt;&gt;"ありません",O39&lt;=11,N40="シングル",N47=1),N39,"")</f>
        <v/>
      </c>
      <c r="P44" s="11" t="str">
        <f>IF(AND(F33&lt;&gt;"ありません",D30=1,O39&lt;=11,N40="シングル",N47=1),N39,"")</f>
        <v/>
      </c>
      <c r="Q44" s="1"/>
      <c r="R44" s="11" t="str">
        <f>IF(AND(F33&lt;&gt;"ありません",R39&lt;=10,Q40="シングル",Q47=1),Q39,"")</f>
        <v/>
      </c>
      <c r="S44" s="1" t="str">
        <f>IF(AND(F33&lt;&gt;"ありません",D30=1,R39&lt;=10,Q40="シングル",Q47=1),Q39,"")</f>
        <v/>
      </c>
      <c r="T44" s="1" t="str">
        <f>IF(AND(F33&lt;&gt;"ありません",U40=1,Q40="SL"),T40,"")</f>
        <v/>
      </c>
      <c r="U44" s="1" t="str">
        <f>IF(AND(F33&lt;&gt;"ありません",U40=1,Q40="シングル"),T40,"")</f>
        <v>1</v>
      </c>
      <c r="V44" s="1" t="str">
        <f>IF(AND(F33&lt;&gt;"ありません",D30=1,U40=1,Q40="SL"),T40,"")</f>
        <v/>
      </c>
      <c r="W44" s="1" t="str">
        <f>IF(AND(D30=1,U40=1,Q40="シングル"),T40,"")</f>
        <v/>
      </c>
      <c r="X44" s="1"/>
      <c r="Y44" s="11"/>
      <c r="Z44" s="6"/>
      <c r="AA44" s="7"/>
      <c r="AB44" s="6"/>
      <c r="AC44" s="7"/>
      <c r="AD44" s="4"/>
      <c r="AE44" s="4"/>
      <c r="AF44" s="4"/>
      <c r="AG44" s="4"/>
    </row>
    <row r="45" spans="1:33" ht="21" customHeight="1" x14ac:dyDescent="0.15">
      <c r="A45" s="1"/>
      <c r="B45" s="15" t="str">
        <f>IF(J40="SL","1","2")</f>
        <v>2</v>
      </c>
      <c r="C45" s="15"/>
      <c r="D45" s="1" t="str">
        <f>IF(B46="11","社マークSLあり","社マークSLなし")</f>
        <v>社マークSLなし</v>
      </c>
      <c r="E45" s="1"/>
      <c r="F45" s="1"/>
      <c r="G45" s="1"/>
      <c r="J45" s="1"/>
      <c r="K45" s="1" t="str">
        <f>IF(AND(F33&lt;&gt;"ありません",D30=1,K39&gt;=5,J40="SL"),J39,"")</f>
        <v/>
      </c>
      <c r="L45" s="1" t="str">
        <f>IF(ISTEXT(D16),"1","0")</f>
        <v>0</v>
      </c>
      <c r="M45" s="11" t="str">
        <f>IF(AND(F33&lt;&gt;"ありません",M44&lt;=7,L40="SL",L45="1"),L44,"")</f>
        <v/>
      </c>
      <c r="N45" s="1"/>
      <c r="O45" s="11" t="str">
        <f>IF(AND(F33&lt;&gt;"ありません",O39&gt;=12,N40="シングル",N47=1),N39,"")</f>
        <v/>
      </c>
      <c r="P45" s="11" t="str">
        <f>IF(AND(F33&lt;&gt;"ありません",D30=1,O39&gt;=12,N40="シングル",N47=1),N39,"")</f>
        <v/>
      </c>
      <c r="Q45" s="1"/>
      <c r="R45" s="11" t="str">
        <f>IF(AND(F33&lt;&gt;"ありません",R39&gt;=11,Q40="シングル",Q47=1),Q39,"")</f>
        <v/>
      </c>
      <c r="S45" s="1" t="str">
        <f>IF(AND(F33&lt;&gt;"ありません",D30=1,R39&gt;=11,Q40="シングル",Q47=1),Q39,"")</f>
        <v/>
      </c>
      <c r="T45" s="1" t="str">
        <f>IF(AND(F33&lt;&gt;"ありません",U41=1,Q40="SL"),T41,"")</f>
        <v/>
      </c>
      <c r="U45" s="1" t="str">
        <f>IF(AND(F33&lt;&gt;"ありません",U41=1,Q40="シングル"),T41,"")</f>
        <v>2</v>
      </c>
      <c r="V45" s="1" t="str">
        <f>IF(AND(F33&lt;&gt;"ありません",D30=1,U41=1,Q40="SL"),T41,"")</f>
        <v/>
      </c>
      <c r="W45" s="1" t="str">
        <f>IF(AND(D30=1,U41=1,Q40="シングル"),T41,"")</f>
        <v/>
      </c>
      <c r="X45" s="1"/>
      <c r="Y45" s="16"/>
      <c r="Z45" s="4"/>
      <c r="AA45" s="6"/>
      <c r="AB45" s="4"/>
      <c r="AC45" s="6"/>
      <c r="AD45" s="4"/>
      <c r="AE45" s="4"/>
      <c r="AF45" s="4"/>
      <c r="AG45" s="4"/>
    </row>
    <row r="46" spans="1:33" ht="21" customHeight="1" x14ac:dyDescent="0.15">
      <c r="A46" s="1"/>
      <c r="B46" s="15" t="str">
        <f>B44&amp;B45</f>
        <v>22</v>
      </c>
      <c r="C46" s="15"/>
      <c r="D46" s="1" t="str">
        <f>IF(B46="12","社マークシングルあり","社マークシングルなし")</f>
        <v>社マークシングルなし</v>
      </c>
      <c r="E46" s="1"/>
      <c r="F46" s="1"/>
      <c r="G46" s="1"/>
      <c r="J46" s="1"/>
      <c r="K46" s="11" t="str">
        <f>IF(AND(F33&lt;&gt;"ありません",D30=1,K39&lt;=6,J40="シングル"),J39,"")</f>
        <v/>
      </c>
      <c r="L46" s="1"/>
      <c r="M46" s="11" t="str">
        <f>IF(AND(F33&lt;&gt;"ありません",M44&gt;=8,L40="SL",L45="1"),L44,"")</f>
        <v/>
      </c>
      <c r="N46" s="11">
        <f>D18</f>
        <v>0</v>
      </c>
      <c r="O46" s="16">
        <f>LEN(N46)</f>
        <v>1</v>
      </c>
      <c r="P46" s="1"/>
      <c r="Q46" s="1">
        <f>D21</f>
        <v>0</v>
      </c>
      <c r="R46" s="16">
        <f>LEN(Q46)</f>
        <v>1</v>
      </c>
      <c r="S46" s="1"/>
      <c r="T46" s="1" t="str">
        <f>IF(AND(F33&lt;&gt;"ありません",U40=2,Q40="SL"),T40,"")</f>
        <v/>
      </c>
      <c r="U46" s="1" t="str">
        <f>IF(AND(F33&lt;&gt;"ありません",U40=2,Q40="シングル"),T40,"")</f>
        <v/>
      </c>
      <c r="V46" s="1" t="str">
        <f>IF(AND(F33&lt;&gt;"ありません",D30=1,U40=2,Q40="SL"),T40,"")</f>
        <v/>
      </c>
      <c r="W46" s="1" t="str">
        <f>IF(AND(D30=1,U40=2,Q40="シングル"),T40,"")</f>
        <v/>
      </c>
      <c r="X46" s="1"/>
      <c r="Y46" s="11"/>
      <c r="Z46" s="4"/>
      <c r="AA46" s="4"/>
      <c r="AB46" s="4"/>
      <c r="AC46" s="4"/>
      <c r="AD46" s="4"/>
      <c r="AE46" s="4"/>
      <c r="AF46" s="4"/>
      <c r="AG46" s="4"/>
    </row>
    <row r="47" spans="1:33" ht="21" customHeight="1" x14ac:dyDescent="0.15">
      <c r="A47" s="1"/>
      <c r="B47" s="1"/>
      <c r="C47" s="1"/>
      <c r="D47" s="1"/>
      <c r="E47" s="1"/>
      <c r="F47" s="1"/>
      <c r="G47" s="1"/>
      <c r="J47" s="1"/>
      <c r="K47" s="1" t="str">
        <f>IF(AND(F33&lt;&gt;"ありません",D30=1,K39&gt;=7,J40="シングル"),J39,"")</f>
        <v/>
      </c>
      <c r="L47" s="1"/>
      <c r="M47" s="11" t="str">
        <f>IF(AND(F33&lt;&gt;"ありません",M44&lt;=15,L40="シングル",L45="1"),L44,"")</f>
        <v/>
      </c>
      <c r="N47" s="1">
        <f>IF(ISTEXT(D18),1,0)</f>
        <v>0</v>
      </c>
      <c r="O47" s="1" t="str">
        <f>IF(AND(F33&lt;&gt;"ありません",O46&lt;=11,N40="SL",N47=1,B42=1),N46,"")</f>
        <v/>
      </c>
      <c r="P47" s="1" t="str">
        <f>IF(AND(F33&lt;&gt;"ありません",D30=1,O46&lt;=11,N40="SL",N47=1,B42=1),N46,"")</f>
        <v/>
      </c>
      <c r="Q47" s="1">
        <f>IF(ISTEXT(D21),1,0)</f>
        <v>0</v>
      </c>
      <c r="R47" s="1" t="str">
        <f>IF(AND(F33&lt;&gt;"ありません",R46&lt;=6,Q40="SL",Q47=1,B44=2),Q46,"")</f>
        <v/>
      </c>
      <c r="S47" s="1" t="str">
        <f>IF(AND(F33&lt;&gt;"ありません",D30=1,R46&lt;=6,Q40="SL",Q47=1,B44=2),Q46,"")</f>
        <v/>
      </c>
      <c r="T47" s="1" t="str">
        <f>IF(AND(F33&lt;&gt;"ありません",U41=2,Q40="SL"),T41,"")</f>
        <v/>
      </c>
      <c r="U47" s="1" t="str">
        <f>IF(AND(F33&lt;&gt;"ありません",U41=2,Q40="シングル"),T41,"")</f>
        <v/>
      </c>
      <c r="V47" s="1" t="str">
        <f>IF(AND(F33&lt;&gt;"ありません",D30=1,U41=2,Q40="SL"),T41,"")</f>
        <v/>
      </c>
      <c r="W47" s="1" t="str">
        <f>IF(AND(D30=1,U41=2,Q40="シングル"),T41,"")</f>
        <v/>
      </c>
      <c r="X47" s="1"/>
      <c r="Y47" s="11"/>
      <c r="Z47" s="4"/>
      <c r="AA47" s="4"/>
      <c r="AB47" s="4"/>
      <c r="AC47" s="4"/>
      <c r="AD47" s="4"/>
      <c r="AE47" s="4"/>
      <c r="AF47" s="4"/>
      <c r="AG47" s="4"/>
    </row>
    <row r="48" spans="1:33" ht="21" customHeight="1" x14ac:dyDescent="0.15">
      <c r="A48" s="1"/>
      <c r="B48" s="1"/>
      <c r="C48" s="1"/>
      <c r="D48" s="1"/>
      <c r="E48" s="1"/>
      <c r="F48" s="1"/>
      <c r="G48" s="1"/>
      <c r="J48" s="1">
        <f>D12</f>
        <v>0</v>
      </c>
      <c r="K48" s="16">
        <f>LEN(J48)</f>
        <v>1</v>
      </c>
      <c r="L48" s="1"/>
      <c r="M48" s="1" t="str">
        <f>IF(AND(F33&lt;&gt;"ありません",M44&gt;=16,L40="シングル",L45="1"),L44,"")</f>
        <v/>
      </c>
      <c r="N48" s="1"/>
      <c r="O48" s="1" t="str">
        <f>IF(AND(F33&lt;&gt;"ありません",O46&gt;=12,N40="SL",N47=1,B42=1),N46,"")</f>
        <v/>
      </c>
      <c r="P48" s="1" t="str">
        <f>IF(AND(F33&lt;&gt;"ありません",D30=1,O46&gt;=12,N40="SL",N47=1,B42=1),N46,"")</f>
        <v/>
      </c>
      <c r="Q48" s="1"/>
      <c r="R48" s="1" t="str">
        <f>IF(AND(F33&lt;&gt;"ありません",R46&gt;=7,Q40="SL",Q47=1,B44=2),Q46,"")</f>
        <v/>
      </c>
      <c r="S48" s="1" t="str">
        <f>IF(AND(F33&lt;&gt;"ありません",D30=1,R46&gt;=7,Q40="SL",Q47=1,B44=2),Q46,"")</f>
        <v/>
      </c>
      <c r="T48" s="1" t="str">
        <f>SUBSTITUTE(D14,"：",":")</f>
        <v>8:00～17:00</v>
      </c>
      <c r="U48" s="1"/>
      <c r="V48" s="1"/>
      <c r="W48" s="1"/>
      <c r="X48" s="1"/>
      <c r="Y48" s="1"/>
      <c r="Z48" s="6"/>
      <c r="AA48" s="4"/>
      <c r="AB48" s="6"/>
      <c r="AC48" s="4"/>
      <c r="AD48" s="6"/>
      <c r="AE48" s="4"/>
      <c r="AF48" s="4"/>
      <c r="AG48" s="4"/>
    </row>
    <row r="49" spans="1:33" ht="21" customHeight="1" x14ac:dyDescent="0.15">
      <c r="A49" s="1"/>
      <c r="B49" s="12"/>
      <c r="C49" s="12"/>
      <c r="D49" s="1"/>
      <c r="E49" s="1"/>
      <c r="F49" s="1"/>
      <c r="G49" s="1"/>
      <c r="J49" s="1"/>
      <c r="K49" s="11" t="str">
        <f>IF(AND(F33&lt;&gt;"ありません",K48&lt;=4,J40="SL"),J48,"")</f>
        <v/>
      </c>
      <c r="L49" s="1" t="str">
        <f>L40</f>
        <v>シングル</v>
      </c>
      <c r="M49" s="11" t="str">
        <f>IF(AND(F33&lt;&gt;"ありません",M39&lt;=6,L40="SL",L45="0"),L39,"")</f>
        <v/>
      </c>
      <c r="N49" s="1"/>
      <c r="O49" s="1" t="str">
        <f>IF(AND(F33&lt;&gt;"ありません",O46&lt;=7,N40="SL",N47=1,B42&lt;&gt;1),N46,"")</f>
        <v/>
      </c>
      <c r="P49" s="1" t="str">
        <f>IF(AND(F33&lt;&gt;"ありません",D30=1,O46&lt;=7,N40="SL",N47=1,B42&lt;&gt;1),N46,"")</f>
        <v/>
      </c>
      <c r="Q49" s="1"/>
      <c r="R49" s="1" t="str">
        <f>IF(AND(F33&lt;&gt;"ありません",R46&lt;=6,Q40="SL",Q47=1,B44=1),Q46,"")</f>
        <v/>
      </c>
      <c r="S49" s="1" t="str">
        <f>IF(AND(F33&lt;&gt;"ありません",D30=1,R46&lt;=7,Q40="SL",Q47=1,B44=1),Q46,"")</f>
        <v/>
      </c>
      <c r="T49" s="1" t="str">
        <f>IF(AND(F33&lt;&gt;"ありません",Q40="SL"),T48,"")</f>
        <v/>
      </c>
      <c r="U49" s="1" t="str">
        <f>IF(AND(F33&lt;&gt;"ありません",Q40="シングル"),T48,"")</f>
        <v>8:00～17:00</v>
      </c>
      <c r="V49" s="1" t="str">
        <f>IF(AND(F33&lt;&gt;"ありません",D30=1,Q40="SL"),T48,"")</f>
        <v/>
      </c>
      <c r="W49" s="1" t="str">
        <f>IF(AND(F33&lt;&gt;"ありません",D30=1,Q40="シングル"),T48,"")</f>
        <v/>
      </c>
      <c r="X49" s="1"/>
      <c r="Y49" s="1"/>
      <c r="Z49" s="4"/>
      <c r="AA49" s="4"/>
      <c r="AB49" s="4"/>
      <c r="AC49" s="4"/>
      <c r="AD49" s="4"/>
      <c r="AE49" s="4"/>
      <c r="AF49" s="4"/>
      <c r="AG49" s="4"/>
    </row>
    <row r="50" spans="1:33" ht="21" customHeight="1" x14ac:dyDescent="0.15">
      <c r="A50" s="1"/>
      <c r="B50" s="1"/>
      <c r="C50" s="1"/>
      <c r="D50" s="1"/>
      <c r="E50" s="1"/>
      <c r="F50" s="1"/>
      <c r="G50" s="1"/>
      <c r="J50" s="1"/>
      <c r="K50" s="11" t="str">
        <f>IF(AND(F33&lt;&gt;"ありません",K48&gt;=5,J40="SL"),J48,"")</f>
        <v/>
      </c>
      <c r="L50" s="1"/>
      <c r="M50" s="11" t="str">
        <f>IF(AND(F33&lt;&gt;"ありません",M39&gt;=7,L40="SL",L45="0"),L39,"")</f>
        <v/>
      </c>
      <c r="N50" s="1"/>
      <c r="O50" s="1" t="str">
        <f>IF(AND(F33&lt;&gt;"ありません",O46&gt;=8,N40="SL",N47=1,B42&lt;&gt;1),N46,"")</f>
        <v/>
      </c>
      <c r="P50" s="1" t="str">
        <f>IF(AND(F33&lt;&gt;"ありません",D30=1,O46&gt;=8,N40="SL",N47=1,B42&lt;&gt;1),N46,"")</f>
        <v/>
      </c>
      <c r="Q50" s="1"/>
      <c r="R50" s="1" t="str">
        <f>IF(AND(F33&lt;&gt;"ありません",R46&gt;=7,Q40="SL",Q47=1,B44=1),Q46,"")</f>
        <v/>
      </c>
      <c r="S50" s="1" t="str">
        <f>IF(AND(F33&lt;&gt;"ありません",D30=1,R46&gt;=8,Q40="SL",Q47=1,B44=1),Q46,"")</f>
        <v/>
      </c>
      <c r="T50" s="1" t="str">
        <f>IF(AND(F33&lt;&gt;"ありません",Q40="SL",D19&lt;&gt;""),D19,"")</f>
        <v/>
      </c>
      <c r="U50" s="1" t="str">
        <f>IF(AND(F33&lt;&gt;"ありません",Q40="シングル",D19&lt;&gt;""),D19,"")</f>
        <v/>
      </c>
      <c r="V50" s="1" t="str">
        <f>IF(AND(F33&lt;&gt;"ありません",D30=1,Q40="SL",D19&lt;&gt;""),D19,"")</f>
        <v/>
      </c>
      <c r="W50" s="1" t="str">
        <f>IF(AND(F33&lt;&gt;"ありません",D30=1,Q40="シングル",D19&lt;&gt;""),D19,"")</f>
        <v/>
      </c>
      <c r="X50" s="1"/>
      <c r="Y50" s="1"/>
      <c r="Z50" s="4"/>
      <c r="AA50" s="4"/>
      <c r="AB50" s="4"/>
      <c r="AC50" s="4"/>
      <c r="AD50" s="4"/>
      <c r="AE50" s="4"/>
      <c r="AF50" s="4"/>
    </row>
    <row r="51" spans="1:33" ht="21" customHeight="1" x14ac:dyDescent="0.15">
      <c r="A51" s="1"/>
      <c r="B51" s="1"/>
      <c r="C51" s="1"/>
      <c r="D51" s="1"/>
      <c r="E51" s="1"/>
      <c r="F51" s="1"/>
      <c r="G51" s="1"/>
      <c r="J51" s="1"/>
      <c r="K51" s="11">
        <f>IF(AND(F33&lt;&gt;"ありません",K48&lt;=6,J40="シングル"),J48,"")</f>
        <v>0</v>
      </c>
      <c r="L51" s="1"/>
      <c r="M51" s="11">
        <f>IF(AND(F33&lt;&gt;"ありません",M39&lt;=11,L40="シングル",L45="0"),L39,"")</f>
        <v>0</v>
      </c>
      <c r="N51" s="1"/>
      <c r="O51" s="11" t="str">
        <f>IF(AND(F33&lt;&gt;"ありません",O46&lt;=15,N40="シングル",N47=1),N46,"")</f>
        <v/>
      </c>
      <c r="P51" s="1" t="str">
        <f>IF(AND(F33&lt;&gt;"ありません",D30=1,O46&lt;=15,N40="シングル",N47=1),N46,"")</f>
        <v/>
      </c>
      <c r="Q51" s="1"/>
      <c r="R51" s="11" t="str">
        <f>IF(AND(F33&lt;&gt;"ありません",R46&lt;=13,Q40="シングル",Q47=1),Q46,"")</f>
        <v/>
      </c>
      <c r="S51" s="1" t="str">
        <f>IF(AND(F33&lt;&gt;"ありません",D30=1,R46&lt;=13,Q40="シングル",Q47=1),Q46,"")</f>
        <v/>
      </c>
      <c r="T51" s="1" t="str">
        <f>IF(AND(F33&lt;&gt;"ありません",Q40="SL",D22&lt;&gt;""),D22,"")</f>
        <v/>
      </c>
      <c r="U51" s="1" t="str">
        <f>IF(AND(F33&lt;&gt;"ありません",Q40="シングル",D22&lt;&gt;""),D22,"")</f>
        <v/>
      </c>
      <c r="V51" s="1" t="str">
        <f>IF(AND(F33&lt;&gt;"ありません",D30=1,Q40="SL",D22&lt;&gt;""),D22,"")</f>
        <v/>
      </c>
      <c r="W51" s="1" t="str">
        <f>IF(AND(F33&lt;&gt;"ありません",D30=1,Q40="シングル",D22&lt;&gt;""),D22,"")</f>
        <v/>
      </c>
      <c r="X51" s="1"/>
      <c r="Y51" s="1"/>
      <c r="Z51" s="4"/>
      <c r="AA51" s="4"/>
      <c r="AB51" s="4"/>
      <c r="AC51" s="4"/>
      <c r="AD51" s="4"/>
      <c r="AE51" s="4"/>
      <c r="AF51" s="4"/>
    </row>
    <row r="52" spans="1:33" ht="21" customHeight="1" x14ac:dyDescent="0.15">
      <c r="A52" s="1"/>
      <c r="B52" s="1"/>
      <c r="C52" s="1"/>
      <c r="D52" s="1"/>
      <c r="E52" s="1"/>
      <c r="F52" s="1"/>
      <c r="G52" s="1"/>
      <c r="J52" s="1"/>
      <c r="K52" s="1" t="str">
        <f>IF(AND(F33&lt;&gt;"ありません",K48&gt;=7,J40="シングル"),J48,"")</f>
        <v/>
      </c>
      <c r="L52" s="1"/>
      <c r="M52" s="11" t="str">
        <f>IF(AND(F33&lt;&gt;"ありません",M39&gt;=12,L40="シングル",L45="0"),L39,"")</f>
        <v/>
      </c>
      <c r="N52" s="1"/>
      <c r="O52" s="1" t="str">
        <f>IF(AND(F33&lt;&gt;"ありません",O46&gt;=16,N40="シングル",N47=1),N46,"")</f>
        <v/>
      </c>
      <c r="P52" s="1" t="str">
        <f>IF(AND(F33&lt;&gt;"ありません",D30=1,O46&gt;=16,N40="シングル",N47=1),N46,"")</f>
        <v/>
      </c>
      <c r="Q52" s="1"/>
      <c r="R52" s="1" t="str">
        <f>IF(AND(F33&lt;&gt;"ありません",R46&gt;=14,Q40="シングル",Q47=1),Q46,"")</f>
        <v/>
      </c>
      <c r="S52" s="1" t="str">
        <f>IF(AND(F33&lt;&gt;"ありません",D30=1,R46&gt;=14,Q40="シングル",Q47=1),Q46,"")</f>
        <v/>
      </c>
      <c r="T52" s="1"/>
      <c r="U52" s="1"/>
      <c r="V52" s="1"/>
      <c r="W52" s="1"/>
      <c r="X52" s="1"/>
      <c r="Y52" s="1"/>
      <c r="Z52" s="4"/>
      <c r="AA52" s="4"/>
      <c r="AB52" s="4"/>
      <c r="AC52" s="4"/>
      <c r="AD52" s="4"/>
      <c r="AE52" s="4"/>
      <c r="AF52" s="4"/>
      <c r="AG52" s="4"/>
    </row>
    <row r="53" spans="1:33" ht="21" customHeight="1" x14ac:dyDescent="0.15">
      <c r="A53" s="1"/>
      <c r="B53" s="1"/>
      <c r="C53" s="1"/>
      <c r="D53" s="1"/>
      <c r="E53" s="1"/>
      <c r="F53" s="1"/>
      <c r="G53" s="1"/>
      <c r="J53" s="1"/>
      <c r="K53" s="11" t="str">
        <f>IF(AND(F33&lt;&gt;"ありません",D30=1,K48&lt;=4,J40="SL"),J48,"")</f>
        <v/>
      </c>
      <c r="L53" s="1"/>
      <c r="M53" s="1"/>
      <c r="N53" s="1" t="str">
        <f>N40</f>
        <v>シングル</v>
      </c>
      <c r="O53" s="11" t="str">
        <f>IF(AND(F33&lt;&gt;"ありません",O39&lt;=6,N40="SL",N47=0,B42=1),N39,"")</f>
        <v/>
      </c>
      <c r="P53" s="11" t="str">
        <f>IF(AND(F33&lt;&gt;"ありません",D30=1,O39&lt;=6,N40="SL",N47=0,B42=1),N39,"")</f>
        <v/>
      </c>
      <c r="Q53" s="1" t="str">
        <f>Q40</f>
        <v>シングル</v>
      </c>
      <c r="R53" s="1" t="str">
        <f>IF(AND(F33&lt;&gt;"ありません",R39&lt;=5,Q40="SL",Q47=0,B44=2),Q39,"")</f>
        <v/>
      </c>
      <c r="S53" s="1" t="str">
        <f>IF(AND(F33&lt;&gt;"ありません",D30=1,R39&lt;=5,Q40="SL",Q47=0,B44=2),Q39,"")</f>
        <v/>
      </c>
      <c r="T53" s="1" t="str">
        <f>IF(AND(F33&lt;&gt;"ありません",Q40="SL"),B17,"")</f>
        <v/>
      </c>
      <c r="U53" s="1" t="str">
        <f>IF(AND(F33&lt;&gt;"ありません",Q40="シングル"),B17,"")</f>
        <v>発注者</v>
      </c>
      <c r="V53" s="1" t="str">
        <f>IF(AND(F33&lt;&gt;"ありません",D30=1,Q40="SL"),B17,"")</f>
        <v/>
      </c>
      <c r="W53" s="1" t="str">
        <f>IF(AND(F33&lt;&gt;"ありません",D30=1,Q40="シングル"),B17,"")</f>
        <v/>
      </c>
      <c r="X53" s="1"/>
      <c r="Y53" s="1"/>
      <c r="Z53" s="4"/>
      <c r="AA53" s="4"/>
      <c r="AB53" s="4"/>
      <c r="AC53" s="4"/>
      <c r="AD53" s="4"/>
      <c r="AE53" s="4"/>
      <c r="AF53" s="4"/>
      <c r="AG53" s="4"/>
    </row>
    <row r="54" spans="1:33" ht="21" customHeight="1" x14ac:dyDescent="0.15">
      <c r="A54" s="1"/>
      <c r="B54" s="1"/>
      <c r="C54" s="1"/>
      <c r="D54" s="1"/>
      <c r="E54" s="1"/>
      <c r="F54" s="1"/>
      <c r="G54" s="1"/>
      <c r="J54" s="1"/>
      <c r="K54" s="1" t="str">
        <f>IF(AND(F33&lt;&gt;"ありません",D30=1,K48&gt;=5,J40="SL"),J48,"")</f>
        <v/>
      </c>
      <c r="L54" s="1"/>
      <c r="M54" s="1"/>
      <c r="N54" s="1"/>
      <c r="O54" s="1" t="str">
        <f>IF(AND(F33&lt;&gt;"ありません",O39&gt;=7,N40="SL",N47=0,B42=1),N39,"")</f>
        <v/>
      </c>
      <c r="P54" s="1" t="str">
        <f>IF(AND(F33&lt;&gt;"ありません",D30=1,O39&gt;=7,N40="SL",N47=0,B42=1),N39,"")</f>
        <v/>
      </c>
      <c r="Q54" s="1"/>
      <c r="R54" s="1" t="str">
        <f>IF(AND(F33&lt;&gt;"ありません",R39&gt;=6,Q40="SL",Q47=0,B44=2),Q39,"")</f>
        <v/>
      </c>
      <c r="S54" s="1" t="str">
        <f>IF(AND(F33&lt;&gt;"ありません",D30=1,R39&gt;=6,Q40="SL",Q47=0,B44=2),Q39,"")</f>
        <v/>
      </c>
      <c r="T54" s="1" t="str">
        <f>IF(AND(F33&lt;&gt;"ありません",Q40="SL"),B20,"")</f>
        <v/>
      </c>
      <c r="U54" s="1" t="str">
        <f>IF(AND(F33&lt;&gt;"ありません",Q40="シングル"),B20,"")</f>
        <v>施工者</v>
      </c>
      <c r="V54" s="1" t="str">
        <f>IF(AND(F33&lt;&gt;"ありません",D30=1,Q40="SL"),B20,"")</f>
        <v/>
      </c>
      <c r="W54" s="1" t="str">
        <f>IF(AND(F33&lt;&gt;"ありません",D30=1,Q40="シングル"),B20,"")</f>
        <v/>
      </c>
      <c r="X54" s="1"/>
      <c r="Y54" s="1"/>
      <c r="Z54" s="4"/>
      <c r="AA54" s="4"/>
      <c r="AB54" s="4"/>
      <c r="AC54" s="4"/>
      <c r="AD54" s="4"/>
      <c r="AE54" s="4"/>
      <c r="AF54" s="4"/>
      <c r="AG54" s="4"/>
    </row>
    <row r="55" spans="1:33" ht="21" customHeight="1" x14ac:dyDescent="0.15">
      <c r="A55" s="1"/>
      <c r="B55" s="1"/>
      <c r="C55" s="1"/>
      <c r="D55" s="1"/>
      <c r="E55" s="1"/>
      <c r="F55" s="1"/>
      <c r="G55" s="1"/>
      <c r="J55" s="1"/>
      <c r="K55" s="11" t="str">
        <f>IF(AND(F33&lt;&gt;"ありません",D30=1,K48&lt;=6,J40="シングル"),J48,"")</f>
        <v/>
      </c>
      <c r="L55" s="1"/>
      <c r="M55" s="1"/>
      <c r="N55" s="1"/>
      <c r="O55" s="11" t="str">
        <f>IF(AND(F33&lt;&gt;"ありません",O39&lt;=4,N40="SL",N47=0,B42&lt;&gt;1),N39,"")</f>
        <v/>
      </c>
      <c r="P55" s="1" t="str">
        <f>IF(AND(F33&lt;&gt;"ありません",D30=1,O39&lt;=4,N40="SL",N47=0,B42&lt;&gt;1),N39,"")</f>
        <v/>
      </c>
      <c r="Q55" s="1"/>
      <c r="R55" s="1" t="str">
        <f>IF(AND(F33&lt;&gt;"ありません",R39&lt;=4,Q40="SL",Q47=0,B44=1),Q39,"")</f>
        <v/>
      </c>
      <c r="S55" s="1" t="str">
        <f>IF(AND(F33&lt;&gt;"ありません",D30=1,R39&lt;=4,Q40="SL",Q47=0,B44=1),Q39,"")</f>
        <v/>
      </c>
      <c r="T55" s="1" t="str">
        <f>IF(AND(F33&lt;&gt;"ありません",Q40="SL"),"電話","")</f>
        <v/>
      </c>
      <c r="U55" s="1" t="str">
        <f>IF(AND(F33&lt;&gt;"ありません",Q40="シングル"),"電話","")</f>
        <v>電話</v>
      </c>
      <c r="V55" s="1" t="str">
        <f>IF(AND(F33&lt;&gt;"ありません",D30=1,Q40="SL"),"電話","")</f>
        <v/>
      </c>
      <c r="W55" s="1" t="str">
        <f>IF(AND(F33&lt;&gt;"ありません",D30=1,Q40="シングル"),"電話","")</f>
        <v/>
      </c>
      <c r="X55" s="1"/>
      <c r="Y55" s="1"/>
      <c r="Z55" s="4"/>
      <c r="AA55" s="4"/>
      <c r="AB55" s="4"/>
      <c r="AC55" s="4"/>
      <c r="AD55" s="4"/>
      <c r="AE55" s="4"/>
      <c r="AF55" s="4"/>
      <c r="AG55" s="4"/>
    </row>
    <row r="56" spans="1:33" ht="21" customHeight="1" x14ac:dyDescent="0.15">
      <c r="A56" s="1"/>
      <c r="B56" s="1"/>
      <c r="C56" s="1"/>
      <c r="D56" s="1"/>
      <c r="E56" s="1"/>
      <c r="F56" s="1"/>
      <c r="G56" s="1"/>
      <c r="J56" s="1"/>
      <c r="K56" s="1" t="str">
        <f>IF(AND(F33&lt;&gt;"ありません",D30=1,K48&gt;=7,J40="シングル"),J48,"")</f>
        <v/>
      </c>
      <c r="L56" s="1"/>
      <c r="M56" s="1"/>
      <c r="N56" s="1"/>
      <c r="O56" s="1" t="str">
        <f>IF(AND(F33&lt;&gt;"ありません",O39&gt;=5,N40="SL",N47=0,B42&lt;&gt;1),N39,"")</f>
        <v/>
      </c>
      <c r="P56" s="1" t="str">
        <f>IF(AND(F33&lt;&gt;"ありません",D30=1,O39&gt;=5,N40="SL",N47=0,B42&lt;&gt;1),N39,"")</f>
        <v/>
      </c>
      <c r="Q56" s="1"/>
      <c r="R56" s="1" t="str">
        <f>IF(AND(F33&lt;&gt;"ありません",R39&gt;=5,Q40="SL",Q47=0,B44=1),Q39,"")</f>
        <v/>
      </c>
      <c r="S56" s="1" t="str">
        <f>IF(AND(F33&lt;&gt;"ありません",D30=1,R39&gt;=5,Q40="SL",Q47=0,B44=1),Q39,"")</f>
        <v/>
      </c>
      <c r="T56" s="1"/>
      <c r="U56" s="1"/>
      <c r="V56" s="1"/>
      <c r="W56" s="1"/>
      <c r="X56" s="1"/>
      <c r="Y56" s="1"/>
      <c r="Z56" s="4"/>
      <c r="AA56" s="4"/>
      <c r="AB56" s="4"/>
      <c r="AC56" s="4"/>
      <c r="AD56" s="4"/>
      <c r="AE56" s="4"/>
      <c r="AF56" s="4"/>
      <c r="AG56" s="4"/>
    </row>
    <row r="57" spans="1:33" ht="21" customHeight="1" x14ac:dyDescent="0.15">
      <c r="A57" s="1"/>
      <c r="B57" s="1"/>
      <c r="C57" s="1"/>
      <c r="D57" s="1"/>
      <c r="E57" s="1"/>
      <c r="F57" s="1"/>
      <c r="G57" s="1"/>
      <c r="J57" s="1"/>
      <c r="K57" s="1"/>
      <c r="L57" s="1"/>
      <c r="M57" s="1"/>
      <c r="N57" s="1"/>
      <c r="O57" s="11">
        <f>IF(AND(F33&lt;&gt;"ありません",O39&lt;=9,N40="シングル",N47=0),N39,"")</f>
        <v>0</v>
      </c>
      <c r="P57" s="11" t="str">
        <f>IF(AND(F33&lt;&gt;"ありません",D30=1,O39&lt;=9,N40="シングル",N47=0),N39,"")</f>
        <v/>
      </c>
      <c r="Q57" s="1"/>
      <c r="R57" s="11" t="str">
        <f>IF(AND(F33&lt;&gt;"ありません",R39&lt;=8,Q40="シングル",Q47=0),Q39,"")</f>
        <v/>
      </c>
      <c r="S57" s="1" t="str">
        <f>IF(AND(F33&lt;&gt;"ありません",D30=1,R39&lt;=8,Q40="シングル",Q47=0),Q39,"")</f>
        <v/>
      </c>
      <c r="T57" s="1"/>
      <c r="U57" s="1"/>
      <c r="V57" s="1"/>
      <c r="W57" s="1"/>
      <c r="X57" s="1"/>
      <c r="Y57" s="1"/>
      <c r="Z57" s="4"/>
      <c r="AA57" s="4"/>
      <c r="AB57" s="4"/>
      <c r="AC57" s="4"/>
      <c r="AD57" s="4"/>
      <c r="AE57" s="4"/>
      <c r="AF57" s="4"/>
      <c r="AG57" s="4"/>
    </row>
    <row r="58" spans="1:33" ht="21" customHeight="1" x14ac:dyDescent="0.15">
      <c r="A58" s="1"/>
      <c r="B58" s="1"/>
      <c r="C58" s="1"/>
      <c r="D58" s="1"/>
      <c r="E58" s="1"/>
      <c r="F58" s="1"/>
      <c r="G58" s="1"/>
      <c r="O58" s="18" t="str">
        <f>IF(AND(F33&lt;&gt;"ありません",O39&gt;=10,N40="シングル",N47=0),N39,"")</f>
        <v/>
      </c>
      <c r="P58" t="str">
        <f>IF(AND(F33&lt;&gt;"ありません",D30=1,O39&gt;=10,N40="シングル",N47=0),N39,"")</f>
        <v/>
      </c>
      <c r="R58" s="18" t="str">
        <f>IF(AND(F33&lt;&gt;"ありません",R39&gt;=9,Q40="シングル",Q47=0),Q39,"")</f>
        <v/>
      </c>
      <c r="S58" t="str">
        <f>IF(AND(F33&lt;&gt;"ありません",D30=1,R39&gt;=9,Q40="シングル",Q47=0),Q39,"")</f>
        <v/>
      </c>
      <c r="W58" s="1"/>
      <c r="X58" s="1"/>
      <c r="Y58" s="1"/>
      <c r="Z58" s="4"/>
      <c r="AA58" s="4"/>
      <c r="AB58" s="4"/>
      <c r="AC58" s="4"/>
      <c r="AD58" s="4"/>
      <c r="AE58" s="4"/>
      <c r="AF58" s="4"/>
      <c r="AG58" s="4"/>
    </row>
    <row r="59" spans="1:33" ht="21" customHeight="1" x14ac:dyDescent="0.15">
      <c r="A59" s="1"/>
      <c r="H59"/>
      <c r="I59" s="3"/>
      <c r="W59" s="1"/>
      <c r="X59" s="1"/>
      <c r="Y59" s="1"/>
      <c r="Z59" s="4"/>
      <c r="AA59" s="4"/>
      <c r="AB59" s="4"/>
      <c r="AC59" s="4"/>
      <c r="AD59" s="4"/>
      <c r="AE59" s="4"/>
      <c r="AF59" s="4"/>
      <c r="AG59" s="4"/>
    </row>
    <row r="60" spans="1:33" ht="21" customHeight="1" x14ac:dyDescent="0.15">
      <c r="A60" s="1"/>
      <c r="H60"/>
      <c r="I60" s="3"/>
      <c r="W60" s="1"/>
      <c r="X60" s="1"/>
      <c r="Y60" s="1"/>
      <c r="Z60" s="4"/>
      <c r="AA60" s="4"/>
      <c r="AB60" s="4"/>
      <c r="AC60" s="4"/>
      <c r="AD60" s="4"/>
      <c r="AE60" s="4"/>
      <c r="AF60" s="4"/>
      <c r="AG60" s="4"/>
    </row>
    <row r="61" spans="1:33" ht="21" customHeight="1" x14ac:dyDescent="0.15">
      <c r="H61"/>
      <c r="I61" s="3"/>
      <c r="X61" s="1"/>
      <c r="Y61" s="1"/>
      <c r="Z61" s="4"/>
      <c r="AA61" s="4"/>
      <c r="AB61" s="4"/>
      <c r="AC61" s="4"/>
      <c r="AD61" s="4"/>
      <c r="AE61" s="4"/>
      <c r="AF61" s="4"/>
      <c r="AG61" s="4"/>
    </row>
    <row r="62" spans="1:33" ht="21" customHeight="1" x14ac:dyDescent="0.15">
      <c r="H62"/>
      <c r="I62" s="3"/>
      <c r="X62" s="4"/>
      <c r="Y62" s="4"/>
      <c r="Z62" s="4"/>
      <c r="AA62" s="4"/>
      <c r="AB62" s="4"/>
      <c r="AC62" s="4"/>
      <c r="AD62" s="4"/>
      <c r="AE62" s="4"/>
      <c r="AF62" s="4"/>
      <c r="AG62" s="4"/>
    </row>
    <row r="63" spans="1:33" ht="21" customHeight="1" x14ac:dyDescent="0.15">
      <c r="H63"/>
      <c r="I63" s="3"/>
      <c r="X63" s="4"/>
      <c r="Y63" s="4"/>
      <c r="Z63" s="4"/>
      <c r="AA63" s="4"/>
      <c r="AB63" s="4"/>
      <c r="AC63" s="4"/>
      <c r="AD63" s="4"/>
      <c r="AE63" s="4"/>
      <c r="AF63" s="4"/>
      <c r="AG63" s="4"/>
    </row>
    <row r="64" spans="1:33" ht="21" customHeight="1" x14ac:dyDescent="0.15">
      <c r="H64"/>
      <c r="I64" s="3"/>
      <c r="X64" s="4"/>
      <c r="Y64" s="4"/>
      <c r="Z64" s="4"/>
      <c r="AA64" s="4"/>
      <c r="AB64" s="4"/>
      <c r="AC64" s="4"/>
      <c r="AD64" s="4"/>
      <c r="AE64" s="4"/>
      <c r="AF64" s="4"/>
      <c r="AG64" s="4"/>
    </row>
    <row r="65" spans="2:33" ht="21" customHeight="1" x14ac:dyDescent="0.15">
      <c r="H65"/>
      <c r="I65" s="3"/>
      <c r="X65" s="4"/>
      <c r="Y65" s="4"/>
      <c r="Z65" s="4"/>
      <c r="AA65" s="4"/>
      <c r="AB65" s="4"/>
      <c r="AC65" s="4"/>
      <c r="AD65" s="4"/>
      <c r="AE65" s="4"/>
      <c r="AF65" s="4"/>
      <c r="AG65" s="4"/>
    </row>
    <row r="66" spans="2:33" ht="21" customHeight="1" x14ac:dyDescent="0.15">
      <c r="H66"/>
      <c r="I66" s="3"/>
      <c r="X66" s="4"/>
      <c r="Y66" s="4"/>
      <c r="Z66" s="4"/>
      <c r="AA66" s="4"/>
      <c r="AB66" s="4"/>
      <c r="AC66" s="4"/>
      <c r="AD66" s="4"/>
      <c r="AE66" s="4"/>
      <c r="AF66" s="4"/>
      <c r="AG66" s="4"/>
    </row>
    <row r="67" spans="2:33" ht="21" customHeight="1" x14ac:dyDescent="0.15">
      <c r="B67" s="4"/>
      <c r="C67" s="4"/>
      <c r="D67" s="4"/>
      <c r="E67" s="4"/>
      <c r="F67" s="4"/>
      <c r="G67" s="4"/>
      <c r="H67" s="4"/>
      <c r="I67" s="5"/>
      <c r="J67" s="4"/>
      <c r="K67" s="4"/>
      <c r="L67" s="4"/>
      <c r="M67" s="4"/>
      <c r="T67" s="4"/>
      <c r="U67" s="4"/>
      <c r="V67" s="4"/>
      <c r="W67" s="4"/>
      <c r="X67" s="4"/>
      <c r="Y67" s="4"/>
      <c r="Z67" s="4"/>
      <c r="AA67" s="4"/>
      <c r="AB67" s="4"/>
      <c r="AC67" s="4"/>
      <c r="AD67" s="4"/>
      <c r="AE67" s="4"/>
      <c r="AF67" s="4"/>
      <c r="AG67" s="4"/>
    </row>
    <row r="68" spans="2:33" ht="21" customHeight="1" x14ac:dyDescent="0.15">
      <c r="B68" s="4"/>
      <c r="C68" s="4"/>
      <c r="D68" s="4"/>
      <c r="E68" s="4"/>
      <c r="F68" s="4"/>
      <c r="G68" s="4"/>
      <c r="H68" s="4"/>
      <c r="I68" s="5"/>
      <c r="J68" s="4"/>
      <c r="K68" s="4"/>
      <c r="L68" s="4"/>
      <c r="M68" s="4"/>
      <c r="T68" s="4"/>
      <c r="U68" s="4"/>
      <c r="V68" s="4"/>
      <c r="W68" s="4"/>
      <c r="X68" s="4"/>
      <c r="Y68" s="4"/>
      <c r="Z68" s="4"/>
      <c r="AA68" s="4"/>
      <c r="AB68" s="4"/>
      <c r="AC68" s="4"/>
      <c r="AD68" s="4"/>
      <c r="AE68" s="4"/>
      <c r="AF68" s="4"/>
      <c r="AG68" s="4"/>
    </row>
    <row r="69" spans="2:33" ht="21" customHeight="1" x14ac:dyDescent="0.15">
      <c r="B69" s="4"/>
      <c r="C69" s="4"/>
      <c r="D69" s="4"/>
      <c r="E69" s="4"/>
      <c r="F69" s="4"/>
      <c r="G69" s="4"/>
      <c r="H69" s="4"/>
      <c r="I69" s="5"/>
      <c r="J69" s="4"/>
      <c r="K69" s="4"/>
      <c r="T69" s="4"/>
      <c r="U69" s="4"/>
      <c r="V69" s="4"/>
      <c r="W69" s="4"/>
      <c r="X69" s="4"/>
      <c r="Y69" s="4"/>
      <c r="Z69" s="4"/>
      <c r="AA69" s="4"/>
      <c r="AB69" s="4"/>
      <c r="AC69" s="4"/>
      <c r="AD69" s="4"/>
      <c r="AE69" s="4"/>
      <c r="AF69" s="4"/>
      <c r="AG69" s="4"/>
    </row>
    <row r="70" spans="2:33" ht="21" customHeight="1" x14ac:dyDescent="0.15">
      <c r="H70" s="4"/>
      <c r="I70" s="5"/>
      <c r="J70" s="4"/>
      <c r="K70" s="4"/>
      <c r="L70" s="4"/>
      <c r="M70" s="4"/>
      <c r="T70" s="4"/>
      <c r="U70" s="4"/>
      <c r="V70" s="4"/>
      <c r="W70" s="4"/>
      <c r="X70" s="4"/>
      <c r="Y70" s="4"/>
      <c r="Z70" s="4"/>
      <c r="AA70" s="4"/>
      <c r="AB70" s="4"/>
      <c r="AC70" s="4"/>
      <c r="AD70" s="4"/>
      <c r="AE70" s="4"/>
      <c r="AF70" s="4"/>
      <c r="AG70" s="4"/>
    </row>
    <row r="71" spans="2:33" ht="21" customHeight="1" x14ac:dyDescent="0.15">
      <c r="H71" s="4"/>
      <c r="I71" s="5"/>
      <c r="J71" s="4"/>
      <c r="K71" s="4"/>
      <c r="L71" s="4"/>
      <c r="M71" s="4"/>
      <c r="T71" s="4"/>
      <c r="U71" s="4"/>
      <c r="V71" s="4"/>
      <c r="W71" s="4"/>
      <c r="X71" s="4"/>
      <c r="Y71" s="4"/>
      <c r="Z71" s="4"/>
      <c r="AA71" s="4"/>
      <c r="AB71" s="4"/>
      <c r="AC71" s="4"/>
      <c r="AD71" s="4"/>
      <c r="AE71" s="4"/>
      <c r="AF71" s="4"/>
      <c r="AG71" s="4"/>
    </row>
    <row r="72" spans="2:33" ht="21" customHeight="1" x14ac:dyDescent="0.15">
      <c r="H72"/>
      <c r="I72" s="3"/>
    </row>
    <row r="73" spans="2:33" ht="21" customHeight="1" x14ac:dyDescent="0.15">
      <c r="H73"/>
      <c r="I73" s="3"/>
    </row>
    <row r="74" spans="2:33" ht="21" customHeight="1" x14ac:dyDescent="0.15">
      <c r="H74"/>
      <c r="I74" s="3"/>
    </row>
    <row r="75" spans="2:33" ht="21" customHeight="1" x14ac:dyDescent="0.15">
      <c r="H75"/>
      <c r="I75" s="3"/>
    </row>
    <row r="76" spans="2:33" ht="21" customHeight="1" x14ac:dyDescent="0.15">
      <c r="H76"/>
      <c r="I76" s="3"/>
    </row>
    <row r="77" spans="2:33" ht="21" customHeight="1" x14ac:dyDescent="0.15">
      <c r="H77"/>
      <c r="I77" s="3"/>
    </row>
    <row r="78" spans="2:33" ht="21" customHeight="1" x14ac:dyDescent="0.15">
      <c r="H78"/>
      <c r="I78" s="3"/>
    </row>
    <row r="79" spans="2:33" ht="21" customHeight="1" x14ac:dyDescent="0.15">
      <c r="H79"/>
      <c r="I79" s="3"/>
    </row>
    <row r="80" spans="2:33" ht="21" customHeight="1" x14ac:dyDescent="0.15">
      <c r="H80"/>
      <c r="I80" s="3"/>
    </row>
  </sheetData>
  <protectedRanges>
    <protectedRange sqref="D4:G6 D8:G9 D11:G22 B17:C17 B20:C20" name="範囲1"/>
  </protectedRanges>
  <dataConsolidate/>
  <mergeCells count="34">
    <mergeCell ref="D11:G11"/>
    <mergeCell ref="D12:G12"/>
    <mergeCell ref="D13:G13"/>
    <mergeCell ref="B2:G2"/>
    <mergeCell ref="D10:G10"/>
    <mergeCell ref="D4:G4"/>
    <mergeCell ref="D5:G5"/>
    <mergeCell ref="D6:G6"/>
    <mergeCell ref="B4:C4"/>
    <mergeCell ref="B5:C5"/>
    <mergeCell ref="B6:C6"/>
    <mergeCell ref="B8:C8"/>
    <mergeCell ref="B9:C9"/>
    <mergeCell ref="B10:C10"/>
    <mergeCell ref="B11:C11"/>
    <mergeCell ref="B12:C12"/>
    <mergeCell ref="D14:G14"/>
    <mergeCell ref="D15:G15"/>
    <mergeCell ref="D16:G16"/>
    <mergeCell ref="D22:G22"/>
    <mergeCell ref="B23:G23"/>
    <mergeCell ref="D17:G17"/>
    <mergeCell ref="D18:G18"/>
    <mergeCell ref="D19:G19"/>
    <mergeCell ref="D20:G20"/>
    <mergeCell ref="D21:G21"/>
    <mergeCell ref="B19:C19"/>
    <mergeCell ref="B21:C21"/>
    <mergeCell ref="B22:C22"/>
    <mergeCell ref="B13:C13"/>
    <mergeCell ref="B14:C14"/>
    <mergeCell ref="B15:C15"/>
    <mergeCell ref="B16:C16"/>
    <mergeCell ref="B18:C18"/>
  </mergeCells>
  <phoneticPr fontId="1"/>
  <dataValidations count="2">
    <dataValidation type="list" allowBlank="1" showInputMessage="1" showErrorMessage="1" sqref="B17" xr:uid="{00000000-0002-0000-0000-000001000000}">
      <formula1>"発注者名,発注者"</formula1>
    </dataValidation>
    <dataValidation type="list" allowBlank="1" showInputMessage="1" showErrorMessage="1" sqref="B20" xr:uid="{00000000-0002-0000-0000-000002000000}">
      <formula1>INDIRECT(B17)</formula1>
    </dataValidation>
  </dataValidations>
  <printOptions horizontalCentered="1" verticalCentered="1"/>
  <pageMargins left="0.25" right="0.25" top="0.75" bottom="0.75" header="0.3" footer="0.3"/>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75" r:id="rId4" name="Drop Down 427">
              <controlPr defaultSize="0" autoLine="0" autoPict="0">
                <anchor>
                  <from>
                    <xdr:col>17</xdr:col>
                    <xdr:colOff>581025</xdr:colOff>
                    <xdr:row>26</xdr:row>
                    <xdr:rowOff>95250</xdr:rowOff>
                  </from>
                  <to>
                    <xdr:col>19</xdr:col>
                    <xdr:colOff>314325</xdr:colOff>
                    <xdr:row>27</xdr:row>
                    <xdr:rowOff>85725</xdr:rowOff>
                  </to>
                </anchor>
              </controlPr>
            </control>
          </mc:Choice>
        </mc:AlternateContent>
        <mc:AlternateContent xmlns:mc="http://schemas.openxmlformats.org/markup-compatibility/2006">
          <mc:Choice Requires="x14">
            <control shapeId="2476" r:id="rId5" name="Drop Down 428">
              <controlPr defaultSize="0" autoLine="0" autoPict="0">
                <anchor>
                  <from>
                    <xdr:col>17</xdr:col>
                    <xdr:colOff>581025</xdr:colOff>
                    <xdr:row>28</xdr:row>
                    <xdr:rowOff>161925</xdr:rowOff>
                  </from>
                  <to>
                    <xdr:col>19</xdr:col>
                    <xdr:colOff>314325</xdr:colOff>
                    <xdr:row>29</xdr:row>
                    <xdr:rowOff>152400</xdr:rowOff>
                  </to>
                </anchor>
              </controlPr>
            </control>
          </mc:Choice>
        </mc:AlternateContent>
        <mc:AlternateContent xmlns:mc="http://schemas.openxmlformats.org/markup-compatibility/2006">
          <mc:Choice Requires="x14">
            <control shapeId="2477" r:id="rId6" name="Drop Down 429">
              <controlPr defaultSize="0" autoLine="0" autoPict="0">
                <anchor>
                  <from>
                    <xdr:col>18</xdr:col>
                    <xdr:colOff>390525</xdr:colOff>
                    <xdr:row>30</xdr:row>
                    <xdr:rowOff>0</xdr:rowOff>
                  </from>
                  <to>
                    <xdr:col>19</xdr:col>
                    <xdr:colOff>304800</xdr:colOff>
                    <xdr:row>30</xdr:row>
                    <xdr:rowOff>257175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r:uid="{6978B0C6-147D-4149-9BE0-BD4474D38C6A}">
          <x14:formula1>
            <xm:f>IF(D8="アクリル",Sheet4!$B$5:$B$6,Sheet4!$B$6)</xm:f>
          </x14:formula1>
          <xm:sqref>F8</xm:sqref>
        </x14:dataValidation>
        <x14:dataValidation type="list" allowBlank="1" showInputMessage="1" showErrorMessage="1" xr:uid="{89D9A1DA-2FB1-4B08-B2CC-E8AEE43715CC}">
          <x14:formula1>
            <xm:f>Sheet4!$B$2:$B$3</xm:f>
          </x14:formula1>
          <xm:sqref>D8 F8</xm:sqref>
        </x14:dataValidation>
        <x14:dataValidation type="list" allowBlank="1" showInputMessage="1" showErrorMessage="1" xr:uid="{10E7CC7B-1951-4028-9825-F74F078783B8}">
          <x14:formula1>
            <xm:f>Sheet4!$B$8:$B$10</xm:f>
          </x14:formula1>
          <xm:sqref>D9</xm:sqref>
        </x14:dataValidation>
        <x14:dataValidation type="list" allowBlank="1" showInputMessage="1" showErrorMessage="1" xr:uid="{735D04F8-819D-4381-A686-9CCA8DC54387}">
          <x14:formula1>
            <xm:f>IF($D$8="アクリル",Sheet4!$B$12:$B$15,Sheet4!$B$17:$B$18)</xm:f>
          </x14:formula1>
          <xm:sqref>F9</xm:sqref>
        </x14:dataValidation>
        <x14:dataValidation type="list" allowBlank="1" showInputMessage="1" showErrorMessage="1" xr:uid="{AA5B855D-6B81-4ABB-A6F0-586358B4483E}">
          <x14:formula1>
            <xm:f>Sheet4!$B$12:$B$15</xm:f>
          </x14:formula1>
          <xm:sqref>F9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24B09-84BA-4793-8073-CE465CD53BEB}">
  <sheetPr codeName="Sheet7"/>
  <dimension ref="A1:AG80"/>
  <sheetViews>
    <sheetView showGridLines="0" showRowColHeaders="0" zoomScale="110" zoomScaleNormal="110" zoomScaleSheetLayoutView="154" workbookViewId="0">
      <selection activeCell="D15" sqref="D15:G15"/>
    </sheetView>
  </sheetViews>
  <sheetFormatPr defaultRowHeight="21" customHeight="1" x14ac:dyDescent="0.15"/>
  <cols>
    <col min="1" max="1" width="2.625" customWidth="1"/>
    <col min="2" max="2" width="14.625" customWidth="1"/>
    <col min="3" max="3" width="2.25" customWidth="1"/>
    <col min="4" max="4" width="22.625" customWidth="1"/>
    <col min="5" max="5" width="3" customWidth="1"/>
    <col min="6" max="6" width="24.5" customWidth="1"/>
    <col min="7" max="7" width="2.75" customWidth="1"/>
    <col min="8" max="8" width="2.625" style="1" customWidth="1"/>
    <col min="9" max="9" width="2.5" style="2" customWidth="1"/>
    <col min="10" max="34" width="8.75" customWidth="1"/>
  </cols>
  <sheetData>
    <row r="1" spans="2:9" ht="21" customHeight="1" thickBot="1" x14ac:dyDescent="0.2"/>
    <row r="2" spans="2:9" ht="21" customHeight="1" thickTop="1" thickBot="1" x14ac:dyDescent="0.2">
      <c r="B2" s="41" t="s">
        <v>102</v>
      </c>
      <c r="C2" s="42"/>
      <c r="D2" s="43"/>
      <c r="E2" s="43"/>
      <c r="F2" s="43"/>
      <c r="G2" s="44"/>
      <c r="H2"/>
      <c r="I2" s="3"/>
    </row>
    <row r="3" spans="2:9" ht="21" customHeight="1" thickTop="1" thickBot="1" x14ac:dyDescent="0.2">
      <c r="H3"/>
      <c r="I3" s="3"/>
    </row>
    <row r="4" spans="2:9" ht="21" customHeight="1" thickTop="1" thickBot="1" x14ac:dyDescent="0.2">
      <c r="B4" s="54" t="s">
        <v>0</v>
      </c>
      <c r="C4" s="55"/>
      <c r="D4" s="62" t="s">
        <v>110</v>
      </c>
      <c r="E4" s="63"/>
      <c r="F4" s="63"/>
      <c r="G4" s="64"/>
      <c r="H4"/>
      <c r="I4" s="3"/>
    </row>
    <row r="5" spans="2:9" ht="21" customHeight="1" thickTop="1" thickBot="1" x14ac:dyDescent="0.2">
      <c r="B5" s="29" t="s">
        <v>1</v>
      </c>
      <c r="C5" s="56"/>
      <c r="D5" s="33"/>
      <c r="E5" s="34"/>
      <c r="F5" s="34"/>
      <c r="G5" s="37"/>
      <c r="H5"/>
      <c r="I5" s="3"/>
    </row>
    <row r="6" spans="2:9" ht="21" customHeight="1" thickTop="1" thickBot="1" x14ac:dyDescent="0.2">
      <c r="B6" s="29" t="s">
        <v>2</v>
      </c>
      <c r="C6" s="56"/>
      <c r="D6" s="51"/>
      <c r="E6" s="52"/>
      <c r="F6" s="52"/>
      <c r="G6" s="53"/>
    </row>
    <row r="7" spans="2:9" ht="21" customHeight="1" thickTop="1" thickBot="1" x14ac:dyDescent="0.2"/>
    <row r="8" spans="2:9" ht="21" customHeight="1" thickTop="1" thickBot="1" x14ac:dyDescent="0.2">
      <c r="B8" s="57" t="s">
        <v>78</v>
      </c>
      <c r="C8" s="55"/>
      <c r="D8" s="22" t="s">
        <v>70</v>
      </c>
      <c r="E8" s="21"/>
      <c r="F8" s="23" t="s">
        <v>68</v>
      </c>
      <c r="G8" s="24"/>
    </row>
    <row r="9" spans="2:9" ht="21" customHeight="1" thickTop="1" thickBot="1" x14ac:dyDescent="0.2">
      <c r="B9" s="29"/>
      <c r="C9" s="56"/>
      <c r="D9" s="25" t="s">
        <v>41</v>
      </c>
      <c r="E9" s="8"/>
      <c r="F9" s="26" t="s">
        <v>111</v>
      </c>
      <c r="G9" s="17"/>
      <c r="I9" s="3"/>
    </row>
    <row r="10" spans="2:9" ht="21" customHeight="1" thickTop="1" thickBot="1" x14ac:dyDescent="0.2">
      <c r="B10" s="58" t="s">
        <v>77</v>
      </c>
      <c r="C10" s="59"/>
      <c r="D10" s="45" t="str">
        <f>_xlfn.IFNA(VLOOKUP(D33,Sheet4!A20:B51,2,FALSE),"ありません")</f>
        <v>白トタン板のみ_1100x1400</v>
      </c>
      <c r="E10" s="46"/>
      <c r="F10" s="46"/>
      <c r="G10" s="47"/>
      <c r="I10" s="3"/>
    </row>
    <row r="11" spans="2:9" ht="21" customHeight="1" thickTop="1" thickBot="1" x14ac:dyDescent="0.2">
      <c r="B11" s="29" t="s">
        <v>104</v>
      </c>
      <c r="C11" s="30"/>
      <c r="D11" s="33"/>
      <c r="E11" s="34"/>
      <c r="F11" s="34"/>
      <c r="G11" s="37"/>
      <c r="I11" s="3"/>
    </row>
    <row r="12" spans="2:9" ht="21" customHeight="1" thickTop="1" thickBot="1" x14ac:dyDescent="0.2">
      <c r="B12" s="29" t="s">
        <v>105</v>
      </c>
      <c r="C12" s="30"/>
      <c r="D12" s="33"/>
      <c r="E12" s="34"/>
      <c r="F12" s="34"/>
      <c r="G12" s="37"/>
      <c r="I12" s="3"/>
    </row>
    <row r="13" spans="2:9" ht="21" customHeight="1" thickTop="1" thickBot="1" x14ac:dyDescent="0.2">
      <c r="B13" s="29" t="s">
        <v>103</v>
      </c>
      <c r="C13" s="30"/>
      <c r="D13" s="38">
        <v>44928</v>
      </c>
      <c r="E13" s="39"/>
      <c r="F13" s="39"/>
      <c r="G13" s="40"/>
      <c r="I13" s="3"/>
    </row>
    <row r="14" spans="2:9" ht="21" customHeight="1" thickTop="1" thickBot="1" x14ac:dyDescent="0.2">
      <c r="B14" s="29" t="s">
        <v>13</v>
      </c>
      <c r="C14" s="30"/>
      <c r="D14" s="33" t="s">
        <v>112</v>
      </c>
      <c r="E14" s="34"/>
      <c r="F14" s="34"/>
      <c r="G14" s="35"/>
      <c r="H14"/>
      <c r="I14" s="3"/>
    </row>
    <row r="15" spans="2:9" ht="21" customHeight="1" thickTop="1" thickBot="1" x14ac:dyDescent="0.2">
      <c r="B15" s="29" t="s">
        <v>106</v>
      </c>
      <c r="C15" s="30"/>
      <c r="D15" s="33"/>
      <c r="E15" s="34"/>
      <c r="F15" s="34"/>
      <c r="G15" s="35"/>
      <c r="H15"/>
      <c r="I15" s="3"/>
    </row>
    <row r="16" spans="2:9" ht="21" customHeight="1" thickTop="1" thickBot="1" x14ac:dyDescent="0.2">
      <c r="B16" s="29" t="s">
        <v>107</v>
      </c>
      <c r="C16" s="30"/>
      <c r="D16" s="33"/>
      <c r="E16" s="34" t="s">
        <v>116</v>
      </c>
      <c r="F16" s="34" t="s">
        <v>116</v>
      </c>
      <c r="G16" s="35" t="s">
        <v>116</v>
      </c>
      <c r="H16"/>
      <c r="I16" s="3"/>
    </row>
    <row r="17" spans="1:33" ht="21" customHeight="1" thickTop="1" thickBot="1" x14ac:dyDescent="0.2">
      <c r="B17" s="29" t="str">
        <f>'1枚目'!B17</f>
        <v>発注者</v>
      </c>
      <c r="C17" s="56"/>
      <c r="D17" s="33"/>
      <c r="E17" s="34"/>
      <c r="F17" s="34"/>
      <c r="G17" s="35"/>
      <c r="H17"/>
      <c r="I17" s="3"/>
      <c r="X17" s="9"/>
    </row>
    <row r="18" spans="1:33" ht="21" customHeight="1" thickTop="1" thickBot="1" x14ac:dyDescent="0.2">
      <c r="B18" s="31" t="s">
        <v>108</v>
      </c>
      <c r="C18" s="32"/>
      <c r="D18" s="33"/>
      <c r="E18" s="34"/>
      <c r="F18" s="34"/>
      <c r="G18" s="35"/>
      <c r="H18"/>
      <c r="I18" s="3"/>
      <c r="X18" s="9"/>
    </row>
    <row r="19" spans="1:33" ht="21" customHeight="1" thickTop="1" thickBot="1" x14ac:dyDescent="0.2">
      <c r="B19" s="29" t="s">
        <v>16</v>
      </c>
      <c r="C19" s="30"/>
      <c r="D19" s="33"/>
      <c r="E19" s="34"/>
      <c r="F19" s="34"/>
      <c r="G19" s="35"/>
      <c r="H19"/>
      <c r="I19" s="3"/>
      <c r="X19" s="9"/>
    </row>
    <row r="20" spans="1:33" ht="21" customHeight="1" thickTop="1" thickBot="1" x14ac:dyDescent="0.2">
      <c r="B20" s="60" t="str">
        <f>'1枚目'!B20</f>
        <v>施工者</v>
      </c>
      <c r="C20" s="61"/>
      <c r="D20" s="33"/>
      <c r="E20" s="34"/>
      <c r="F20" s="34"/>
      <c r="G20" s="35"/>
      <c r="H20"/>
      <c r="I20" s="3"/>
      <c r="X20" s="10"/>
    </row>
    <row r="21" spans="1:33" ht="21" customHeight="1" thickTop="1" thickBot="1" x14ac:dyDescent="0.2">
      <c r="B21" s="31" t="s">
        <v>109</v>
      </c>
      <c r="C21" s="32"/>
      <c r="D21" s="33"/>
      <c r="E21" s="34"/>
      <c r="F21" s="34"/>
      <c r="G21" s="35"/>
      <c r="H21"/>
      <c r="I21" s="3"/>
    </row>
    <row r="22" spans="1:33" ht="21" customHeight="1" thickTop="1" thickBot="1" x14ac:dyDescent="0.2">
      <c r="B22" s="29" t="s">
        <v>17</v>
      </c>
      <c r="C22" s="30"/>
      <c r="D22" s="33"/>
      <c r="E22" s="34"/>
      <c r="F22" s="34"/>
      <c r="G22" s="35"/>
    </row>
    <row r="23" spans="1:33" ht="21" customHeight="1" thickTop="1" x14ac:dyDescent="0.15">
      <c r="B23" s="36"/>
      <c r="C23" s="36"/>
      <c r="D23" s="36"/>
      <c r="E23" s="36"/>
      <c r="F23" s="36"/>
      <c r="G23" s="36"/>
    </row>
    <row r="24" spans="1:33" ht="21" customHeight="1" x14ac:dyDescent="0.15">
      <c r="H24"/>
      <c r="I24" s="3"/>
    </row>
    <row r="25" spans="1:33" ht="21" customHeight="1" x14ac:dyDescent="0.15">
      <c r="A25" s="1"/>
      <c r="B25" s="1"/>
      <c r="C25" s="1"/>
      <c r="D25" s="1"/>
      <c r="E25" s="1"/>
      <c r="F25" s="1"/>
      <c r="G25" s="1"/>
      <c r="I25" s="3"/>
    </row>
    <row r="26" spans="1:33" ht="21" customHeight="1" x14ac:dyDescent="0.15">
      <c r="A26" s="1"/>
      <c r="B26" s="1"/>
      <c r="C26" s="1"/>
      <c r="D26" s="1"/>
      <c r="E26" s="1"/>
      <c r="F26" s="1"/>
      <c r="G26" s="1"/>
      <c r="I26" s="3"/>
      <c r="J26" s="4"/>
      <c r="K26" s="4"/>
      <c r="L26" s="4"/>
      <c r="M26" s="4"/>
      <c r="N26" s="4"/>
      <c r="O26" s="4"/>
      <c r="P26" s="4"/>
      <c r="Q26" s="4"/>
      <c r="R26" s="4"/>
      <c r="S26" s="4"/>
      <c r="T26" s="4"/>
      <c r="U26" s="4"/>
      <c r="V26" s="4"/>
      <c r="W26" s="4"/>
      <c r="AC26" s="4"/>
      <c r="AD26" s="4"/>
      <c r="AE26" s="4"/>
      <c r="AF26" s="4"/>
      <c r="AG26" s="4"/>
    </row>
    <row r="27" spans="1:33" ht="21" customHeight="1" x14ac:dyDescent="0.15">
      <c r="A27" s="1"/>
      <c r="B27" s="1"/>
      <c r="C27" s="1"/>
      <c r="D27" s="1"/>
      <c r="E27" s="1"/>
      <c r="F27" s="1"/>
      <c r="G27" s="1"/>
      <c r="I27" s="3"/>
      <c r="J27" s="4"/>
      <c r="K27" s="4"/>
      <c r="L27" s="4"/>
      <c r="M27" s="4"/>
      <c r="N27" s="4"/>
      <c r="O27" s="4"/>
      <c r="P27" s="4"/>
      <c r="Q27" s="4"/>
      <c r="R27" s="4"/>
      <c r="S27" s="4"/>
      <c r="T27" s="4"/>
      <c r="U27" s="4"/>
      <c r="V27" s="4"/>
      <c r="W27" s="4"/>
      <c r="AC27" s="4"/>
      <c r="AD27" s="4"/>
      <c r="AE27" s="4"/>
      <c r="AF27" s="4"/>
      <c r="AG27" s="4"/>
    </row>
    <row r="28" spans="1:33" ht="21" customHeight="1" x14ac:dyDescent="0.15">
      <c r="A28" s="1"/>
      <c r="B28" s="1"/>
      <c r="C28" s="1"/>
      <c r="D28" s="1"/>
      <c r="E28" s="1"/>
      <c r="F28" s="1"/>
      <c r="G28" s="1"/>
      <c r="I28" s="3"/>
      <c r="J28" s="4"/>
      <c r="K28" s="4"/>
      <c r="L28" s="4"/>
      <c r="M28" s="4"/>
      <c r="N28" s="4"/>
      <c r="O28" s="4"/>
      <c r="P28" s="4"/>
      <c r="Q28" s="4"/>
      <c r="R28" s="4"/>
      <c r="S28" s="4"/>
      <c r="T28" s="4"/>
      <c r="U28" s="4"/>
      <c r="V28" s="4"/>
      <c r="W28" s="4"/>
      <c r="AC28" s="4"/>
      <c r="AD28" s="4"/>
      <c r="AE28" s="4"/>
      <c r="AF28" s="4"/>
      <c r="AG28" s="4"/>
    </row>
    <row r="29" spans="1:33" ht="21" customHeight="1" x14ac:dyDescent="0.15">
      <c r="A29" s="1"/>
      <c r="B29" s="11">
        <f>IF(D33&lt;&gt;"ありません",'1枚目'!D4,"")</f>
        <v>0</v>
      </c>
      <c r="C29" s="11">
        <f>IF(D33&lt;&gt;"ありません",'1枚目'!D5,"")</f>
        <v>0</v>
      </c>
      <c r="D29" s="11">
        <f>IF(D33&lt;&gt;"ありません",'1枚目'!D6,"")</f>
        <v>0</v>
      </c>
      <c r="E29" s="11"/>
      <c r="F29" s="11"/>
      <c r="G29" s="11">
        <f>IF(F33&lt;&gt;"ありません",D6,"")</f>
        <v>0</v>
      </c>
      <c r="I29" s="3"/>
      <c r="J29" s="4"/>
      <c r="K29" s="4"/>
      <c r="L29" s="4"/>
      <c r="M29" s="4"/>
      <c r="N29" s="4"/>
      <c r="O29" s="4"/>
      <c r="P29" s="4"/>
      <c r="Q29" s="4"/>
      <c r="R29" s="4"/>
      <c r="S29" s="4"/>
      <c r="T29" s="4"/>
      <c r="U29" s="4"/>
      <c r="V29" s="4"/>
      <c r="W29" s="4"/>
      <c r="AC29" s="4"/>
      <c r="AD29" s="4"/>
      <c r="AE29" s="4"/>
      <c r="AF29" s="4"/>
      <c r="AG29" s="4"/>
    </row>
    <row r="30" spans="1:33" ht="21" customHeight="1" x14ac:dyDescent="0.15">
      <c r="A30" s="1"/>
      <c r="B30" s="12">
        <v>1</v>
      </c>
      <c r="C30" s="13">
        <f>VLOOKUP(D8,Sheet4!B2:C3,2,FALSE)</f>
        <v>1</v>
      </c>
      <c r="D30" s="13">
        <f>VLOOKUP(F8,Sheet4!B5:C6,2,FALSE)</f>
        <v>2</v>
      </c>
      <c r="E30" s="1"/>
      <c r="F30" s="1"/>
      <c r="G30" s="1"/>
      <c r="I30" s="3"/>
      <c r="J30" s="4"/>
      <c r="K30" s="4"/>
      <c r="L30" s="4"/>
      <c r="M30" s="4"/>
      <c r="N30" s="4"/>
      <c r="O30" s="4"/>
      <c r="P30" s="4"/>
      <c r="Q30" s="4"/>
      <c r="R30" s="4"/>
      <c r="S30" s="4"/>
      <c r="T30" s="4"/>
      <c r="U30" s="4"/>
      <c r="V30" s="4"/>
      <c r="W30" s="4"/>
      <c r="AC30" s="4"/>
      <c r="AD30" s="4"/>
      <c r="AE30" s="4"/>
      <c r="AF30" s="4"/>
      <c r="AG30" s="4"/>
    </row>
    <row r="31" spans="1:33" ht="21" customHeight="1" x14ac:dyDescent="0.15">
      <c r="A31" s="1"/>
      <c r="B31" s="12"/>
      <c r="C31" s="13">
        <f>VLOOKUP(D9,Sheet4!B8:C10,2,FALSE)</f>
        <v>1</v>
      </c>
      <c r="D31" s="13">
        <f>VLOOKUP(F9,Sheet4!B12:C15,2,FALSE)</f>
        <v>2</v>
      </c>
      <c r="E31" s="1"/>
      <c r="F31" s="1"/>
      <c r="G31" s="1"/>
      <c r="I31" s="3"/>
      <c r="J31" s="4"/>
      <c r="K31" s="4"/>
      <c r="L31" s="4"/>
      <c r="M31" s="4"/>
      <c r="N31" s="4"/>
      <c r="O31" s="4"/>
      <c r="P31" s="4"/>
      <c r="Q31" s="4"/>
      <c r="R31" s="4"/>
      <c r="S31" s="4"/>
      <c r="T31" s="4"/>
      <c r="U31" s="4"/>
      <c r="V31" s="4"/>
      <c r="W31" s="4"/>
      <c r="AC31" s="4"/>
      <c r="AD31" s="4"/>
      <c r="AE31" s="4"/>
      <c r="AF31" s="4"/>
      <c r="AG31" s="4"/>
    </row>
    <row r="32" spans="1:33" ht="21" customHeight="1" x14ac:dyDescent="0.15">
      <c r="A32" s="1"/>
      <c r="B32" s="1" t="s">
        <v>3</v>
      </c>
      <c r="C32" s="1"/>
      <c r="D32" s="1" t="str">
        <f>SUBSTITUTE(D20,"・","･")</f>
        <v/>
      </c>
      <c r="E32" s="1"/>
      <c r="F32" s="1"/>
      <c r="G32" s="13"/>
      <c r="I32" s="3"/>
      <c r="J32" s="4"/>
      <c r="K32" s="4"/>
      <c r="L32" s="4"/>
      <c r="M32" s="4"/>
      <c r="N32" s="4"/>
      <c r="O32" s="4"/>
      <c r="P32" s="4"/>
      <c r="Q32" s="4"/>
      <c r="R32" s="4"/>
      <c r="S32" s="4"/>
      <c r="T32" s="4"/>
      <c r="U32" s="4"/>
      <c r="V32" s="4"/>
      <c r="W32" s="4"/>
      <c r="AC32" s="4"/>
      <c r="AD32" s="4"/>
      <c r="AE32" s="4"/>
      <c r="AF32" s="4"/>
      <c r="AG32" s="4"/>
    </row>
    <row r="33" spans="1:33" ht="21" customHeight="1" x14ac:dyDescent="0.15">
      <c r="A33" s="1"/>
      <c r="B33" s="1" t="s">
        <v>5</v>
      </c>
      <c r="C33" s="1"/>
      <c r="D33" s="1">
        <f>VALUE(C30&amp;D30&amp;C31&amp;D31)</f>
        <v>1212</v>
      </c>
      <c r="E33" s="1"/>
      <c r="F33" s="1" t="str">
        <f>_xlfn.IFNA(VLOOKUP(D33,Sheet4!A20:C51,3,FALSE),"ありません")</f>
        <v>白トタン板のみ_1100x1400</v>
      </c>
      <c r="G33" s="1"/>
      <c r="I33" s="3"/>
      <c r="J33" s="4"/>
      <c r="K33" s="4"/>
      <c r="L33" s="4"/>
      <c r="M33" s="4"/>
      <c r="N33" s="4"/>
      <c r="O33" s="4"/>
      <c r="P33" s="4"/>
      <c r="Q33" s="4"/>
      <c r="R33" s="4"/>
      <c r="S33" s="4"/>
      <c r="T33" s="4"/>
      <c r="U33" s="4"/>
      <c r="V33" s="4"/>
      <c r="W33" s="4"/>
      <c r="AC33" s="4"/>
      <c r="AD33" s="4"/>
      <c r="AE33" s="4"/>
      <c r="AF33" s="4"/>
      <c r="AG33" s="4"/>
    </row>
    <row r="34" spans="1:33" ht="21" customHeight="1" x14ac:dyDescent="0.15">
      <c r="A34" s="1"/>
      <c r="B34" s="1" t="s">
        <v>6</v>
      </c>
      <c r="C34" s="1"/>
      <c r="D34" s="1"/>
      <c r="E34" s="1"/>
      <c r="F34" s="1"/>
      <c r="G34" s="1"/>
      <c r="H34" s="14">
        <v>0</v>
      </c>
      <c r="I34" s="3"/>
      <c r="J34" s="4"/>
      <c r="K34" s="4"/>
      <c r="L34" s="4"/>
      <c r="M34" s="4"/>
      <c r="N34" s="4"/>
      <c r="O34" s="4"/>
      <c r="P34" s="4"/>
      <c r="Q34" s="4"/>
      <c r="R34" s="4"/>
      <c r="S34" s="4"/>
      <c r="T34" s="4"/>
      <c r="U34" s="4"/>
      <c r="V34" s="4"/>
      <c r="W34" s="4"/>
      <c r="AC34" s="4"/>
      <c r="AD34" s="4"/>
      <c r="AE34" s="4"/>
      <c r="AF34" s="4"/>
      <c r="AG34" s="4"/>
    </row>
    <row r="35" spans="1:33" ht="21" customHeight="1" x14ac:dyDescent="0.15">
      <c r="A35" s="1"/>
      <c r="B35" s="1" t="s">
        <v>9</v>
      </c>
      <c r="C35" s="1"/>
      <c r="D35" s="1"/>
      <c r="E35" s="1"/>
      <c r="F35" s="1"/>
      <c r="G35" s="1"/>
      <c r="H35" s="14">
        <v>1</v>
      </c>
      <c r="I35" s="3"/>
      <c r="J35" s="4"/>
      <c r="K35" s="4"/>
      <c r="L35" s="4"/>
      <c r="M35" s="4"/>
      <c r="N35" s="4"/>
      <c r="O35" s="4"/>
      <c r="P35" s="4"/>
      <c r="Q35" s="4"/>
      <c r="R35" s="4"/>
      <c r="S35" s="4"/>
      <c r="T35" s="4"/>
      <c r="U35" s="4"/>
      <c r="V35" s="4"/>
      <c r="W35" s="4"/>
      <c r="X35" s="4"/>
      <c r="Y35" s="4"/>
      <c r="Z35" s="4"/>
      <c r="AA35" s="4"/>
      <c r="AB35" s="4"/>
      <c r="AC35" s="4"/>
      <c r="AD35" s="4"/>
      <c r="AE35" s="4"/>
      <c r="AF35" s="4"/>
      <c r="AG35" s="4"/>
    </row>
    <row r="36" spans="1:33" ht="21" customHeight="1" x14ac:dyDescent="0.15">
      <c r="A36" s="1"/>
      <c r="B36" s="1" t="s">
        <v>4</v>
      </c>
      <c r="C36" s="1"/>
      <c r="D36" s="1"/>
      <c r="E36" s="1"/>
      <c r="F36" s="1"/>
      <c r="G36" s="1"/>
      <c r="H36" s="14">
        <v>2</v>
      </c>
      <c r="I36" s="3"/>
      <c r="J36" s="4"/>
      <c r="K36" s="4"/>
      <c r="L36" s="4"/>
      <c r="M36" s="4"/>
      <c r="N36" s="4"/>
      <c r="O36" s="4"/>
      <c r="P36" s="4"/>
      <c r="Q36" s="4"/>
      <c r="R36" s="4"/>
      <c r="S36" s="4"/>
      <c r="T36" s="4"/>
      <c r="U36" s="4"/>
      <c r="V36" s="4"/>
      <c r="W36" s="4"/>
      <c r="X36" s="4"/>
      <c r="Y36" s="4"/>
      <c r="Z36" s="4"/>
      <c r="AA36" s="4"/>
      <c r="AB36" s="4"/>
      <c r="AC36" s="4"/>
      <c r="AD36" s="4"/>
      <c r="AE36" s="4"/>
      <c r="AF36" s="4"/>
      <c r="AG36" s="4"/>
    </row>
    <row r="37" spans="1:33" ht="21" customHeight="1" x14ac:dyDescent="0.15">
      <c r="A37" s="1"/>
      <c r="B37" s="1" t="s">
        <v>7</v>
      </c>
      <c r="C37" s="1"/>
      <c r="D37" s="1"/>
      <c r="E37" s="1"/>
      <c r="F37" s="1"/>
      <c r="G37" s="1"/>
      <c r="H37" s="14">
        <v>3</v>
      </c>
      <c r="I37" s="3"/>
      <c r="J37" s="4"/>
      <c r="K37" s="4"/>
      <c r="L37" s="4"/>
      <c r="M37" s="4"/>
      <c r="N37" s="4"/>
      <c r="O37" s="4"/>
      <c r="P37" s="4"/>
      <c r="Q37" s="4"/>
      <c r="R37" s="4"/>
      <c r="S37" s="4"/>
      <c r="T37" s="4"/>
      <c r="U37" s="4"/>
      <c r="V37" s="4"/>
      <c r="W37" s="4"/>
      <c r="X37" s="4"/>
      <c r="Y37" s="4"/>
      <c r="Z37" s="4"/>
      <c r="AA37" s="4"/>
      <c r="AB37" s="4"/>
      <c r="AC37" s="4"/>
      <c r="AD37" s="4"/>
      <c r="AE37" s="4"/>
      <c r="AF37" s="4"/>
      <c r="AG37" s="4"/>
    </row>
    <row r="38" spans="1:33" ht="21" customHeight="1" x14ac:dyDescent="0.15">
      <c r="A38" s="1"/>
      <c r="B38" s="1" t="s">
        <v>8</v>
      </c>
      <c r="C38" s="1"/>
      <c r="D38" s="1"/>
      <c r="E38" s="1"/>
      <c r="F38" s="1"/>
      <c r="G38" s="1"/>
      <c r="H38" s="14">
        <v>4</v>
      </c>
      <c r="J38" s="1"/>
      <c r="K38" s="1"/>
      <c r="L38" s="1"/>
      <c r="M38" s="1"/>
      <c r="N38" s="1"/>
      <c r="O38" s="1"/>
      <c r="P38" s="1"/>
      <c r="Q38" s="1"/>
      <c r="R38" s="1"/>
      <c r="S38" s="1"/>
      <c r="T38" s="1"/>
      <c r="U38" s="1"/>
      <c r="V38" s="1"/>
      <c r="W38" s="1"/>
      <c r="X38" s="4"/>
      <c r="Y38" s="4"/>
      <c r="Z38" s="4"/>
      <c r="AA38" s="4"/>
      <c r="AB38" s="4"/>
      <c r="AC38" s="4"/>
      <c r="AD38" s="4"/>
      <c r="AE38" s="4"/>
      <c r="AF38" s="4"/>
      <c r="AG38" s="4"/>
    </row>
    <row r="39" spans="1:33" ht="21" customHeight="1" x14ac:dyDescent="0.15">
      <c r="A39" s="1"/>
      <c r="B39" s="1" t="s">
        <v>10</v>
      </c>
      <c r="C39" s="1"/>
      <c r="D39" s="1"/>
      <c r="E39" s="1"/>
      <c r="F39" s="1"/>
      <c r="G39" s="1"/>
      <c r="H39" s="14">
        <v>5</v>
      </c>
      <c r="J39" s="11">
        <f>D11</f>
        <v>0</v>
      </c>
      <c r="K39" s="16">
        <f>LEN(J39)</f>
        <v>1</v>
      </c>
      <c r="L39" s="1">
        <f>D15</f>
        <v>0</v>
      </c>
      <c r="M39" s="16">
        <f>LEN(L39)</f>
        <v>1</v>
      </c>
      <c r="N39" s="11">
        <f>D17</f>
        <v>0</v>
      </c>
      <c r="O39" s="16">
        <f>LEN(N39)</f>
        <v>1</v>
      </c>
      <c r="P39" s="16"/>
      <c r="Q39" s="1" t="str">
        <f>D32</f>
        <v/>
      </c>
      <c r="R39" s="16">
        <f>LEN(Q39)</f>
        <v>0</v>
      </c>
      <c r="S39" s="16"/>
      <c r="T39" s="1" t="str">
        <f>IF(ISNUMBER($D13),TEXT($D13,"e"),"")</f>
        <v>5</v>
      </c>
      <c r="U39" s="1">
        <f>LEN(T39)</f>
        <v>1</v>
      </c>
      <c r="V39" s="1"/>
      <c r="W39" s="1"/>
      <c r="X39" s="1"/>
      <c r="Y39" s="16"/>
      <c r="Z39" s="6"/>
      <c r="AA39" s="7"/>
      <c r="AB39" s="6"/>
      <c r="AC39" s="7"/>
      <c r="AD39" s="4"/>
      <c r="AE39" s="4"/>
      <c r="AF39" s="4"/>
      <c r="AG39" s="4"/>
    </row>
    <row r="40" spans="1:33" ht="21" customHeight="1" x14ac:dyDescent="0.15">
      <c r="A40" s="1"/>
      <c r="B40" s="1"/>
      <c r="C40" s="1"/>
      <c r="D40" s="1"/>
      <c r="E40" s="1"/>
      <c r="F40" s="1"/>
      <c r="G40" s="1"/>
      <c r="H40" s="14">
        <v>6</v>
      </c>
      <c r="J40" s="1" t="str">
        <f>VLOOKUP(F9,Sheet4!B12:D15,3,FALSE)</f>
        <v>シングル</v>
      </c>
      <c r="K40" s="11" t="str">
        <f>IF(AND(F33&lt;&gt;"ありません",K39&lt;=4,J40="SL"),J39,"")</f>
        <v/>
      </c>
      <c r="L40" s="1" t="str">
        <f>J40</f>
        <v>シングル</v>
      </c>
      <c r="M40" s="11" t="str">
        <f>IF(AND(F33&lt;&gt;"ありません",M39&lt;=7,L40="SL",L45="1"),L39,"")</f>
        <v/>
      </c>
      <c r="N40" s="1" t="str">
        <f>L40</f>
        <v>シングル</v>
      </c>
      <c r="O40" s="1" t="str">
        <f>IF(AND(F33&lt;&gt;"ありません",O39&lt;=8,N40="SL",N47=1,B42=1),N39,"")</f>
        <v/>
      </c>
      <c r="P40" s="1" t="str">
        <f>IF(AND(F33&lt;&gt;"ありません",D30=1,O39&lt;=8,N40="SL",N47=1,B42=1),N39,"")</f>
        <v/>
      </c>
      <c r="Q40" s="1" t="str">
        <f>N40</f>
        <v>シングル</v>
      </c>
      <c r="R40" s="1" t="str">
        <f>IF(AND(F33&lt;&gt;"ありません",R39&lt;=5,Q40="SL",Q47=1,B44=2),Q39,"")</f>
        <v/>
      </c>
      <c r="S40" s="1" t="str">
        <f>IF(AND(F33&lt;&gt;"ありません",D30=1,R39&lt;=5,Q40="SL",Q47=1,B44=2),Q39,"")</f>
        <v/>
      </c>
      <c r="T40" s="1" t="str">
        <f>IF(ISNUMBER($D13),TEXT($D13,"m"),"")</f>
        <v>1</v>
      </c>
      <c r="U40" s="1">
        <f>LEN(T40)</f>
        <v>1</v>
      </c>
      <c r="V40" s="1"/>
      <c r="W40" s="1"/>
      <c r="X40" s="1"/>
      <c r="Y40" s="11"/>
      <c r="Z40" s="4"/>
      <c r="AA40" s="6"/>
      <c r="AB40" s="4"/>
      <c r="AC40" s="6"/>
      <c r="AD40" s="4"/>
      <c r="AE40" s="4"/>
      <c r="AF40" s="4"/>
      <c r="AG40" s="4"/>
    </row>
    <row r="41" spans="1:33" ht="21" customHeight="1" x14ac:dyDescent="0.15">
      <c r="A41" s="1"/>
      <c r="B41" s="1" t="str">
        <f>VLOOKUP(B42,Sheet1!G2:H5,2,FALSE)&amp;J40</f>
        <v>マークなしシングル</v>
      </c>
      <c r="C41" s="1"/>
      <c r="D41" s="1" t="str">
        <f>IF(J40="シングル",B41,"マークなしシングル")</f>
        <v>マークなしシングル</v>
      </c>
      <c r="E41" s="1"/>
      <c r="F41" s="1"/>
      <c r="G41" s="1"/>
      <c r="H41" s="14">
        <v>7</v>
      </c>
      <c r="J41" s="1"/>
      <c r="K41" s="11" t="str">
        <f>IF(AND(F33&lt;&gt;"ありません",K39&gt;=5,J40="SL"),J39,"")</f>
        <v/>
      </c>
      <c r="L41" s="1"/>
      <c r="M41" s="11" t="str">
        <f>IF(AND(F33&lt;&gt;"ありません",M39&gt;=8,L40="SL",L45="1"),L39,"")</f>
        <v/>
      </c>
      <c r="N41" s="1"/>
      <c r="O41" s="1" t="str">
        <f>IF(AND(F33&lt;&gt;"ありません",O39&gt;=9,N40="SL",N47=1,B42=1),N39,"")</f>
        <v/>
      </c>
      <c r="P41" s="1" t="str">
        <f>IF(AND(F33&lt;&gt;"ありません",D30=1,O39&gt;=9,N40="SL",N47=1,B42=1),N39,"")</f>
        <v/>
      </c>
      <c r="Q41" s="1"/>
      <c r="R41" s="1" t="str">
        <f>IF(AND(F33&lt;&gt;"ありません",R39&gt;=6,Q40="SL",Q47=1,B44=2),Q39,"")</f>
        <v/>
      </c>
      <c r="S41" s="1" t="str">
        <f>IF(AND(F33&lt;&gt;"ありません",D30=1,R39&gt;=6,Q40="SL",Q47=1,B44=2),Q39,"")</f>
        <v/>
      </c>
      <c r="T41" s="1" t="str">
        <f>IF(ISNUMBER($D13),TEXT($D13,"d"),"")</f>
        <v>2</v>
      </c>
      <c r="U41" s="1">
        <f>LEN(T41)</f>
        <v>1</v>
      </c>
      <c r="V41" s="1"/>
      <c r="W41" s="1"/>
      <c r="X41" s="1"/>
      <c r="Y41" s="11"/>
      <c r="Z41" s="4"/>
      <c r="AA41" s="6"/>
      <c r="AB41" s="4"/>
      <c r="AC41" s="6"/>
      <c r="AD41" s="4"/>
      <c r="AE41" s="4"/>
      <c r="AF41" s="4"/>
      <c r="AG41" s="4"/>
    </row>
    <row r="42" spans="1:33" ht="21" customHeight="1" x14ac:dyDescent="0.15">
      <c r="A42" s="1"/>
      <c r="B42" s="12">
        <v>1</v>
      </c>
      <c r="C42" s="12"/>
      <c r="D42" s="11"/>
      <c r="E42" s="11"/>
      <c r="F42" s="11"/>
      <c r="G42" s="11"/>
      <c r="J42" s="1"/>
      <c r="K42" s="11">
        <f>IF(AND(F33&lt;&gt;"ありません",K39&lt;=6,J40="シングル"),J39,"")</f>
        <v>0</v>
      </c>
      <c r="L42" s="1"/>
      <c r="M42" s="11" t="str">
        <f>IF(AND(F33&lt;&gt;"ありません",M39&lt;=16,L40="シングル",L45="1"),L39,"")</f>
        <v/>
      </c>
      <c r="N42" s="1"/>
      <c r="O42" s="11" t="str">
        <f>IF(AND(F33&lt;&gt;"ありません",O39&lt;=6,N40="SL",N47=1,B42&lt;&gt;1),N39,"")</f>
        <v/>
      </c>
      <c r="P42" s="11" t="str">
        <f>IF(AND(F33&lt;&gt;"ありません",D30=1,O39&lt;=6,N40="SL",N47=1,B42&lt;&gt;1),N39,"")</f>
        <v/>
      </c>
      <c r="Q42" s="1"/>
      <c r="R42" s="1" t="str">
        <f>IF(AND(F33&lt;&gt;"ありません",R39&lt;=5,Q40="SL",Q47=1,B44=1),Q39,"")</f>
        <v/>
      </c>
      <c r="S42" s="1" t="str">
        <f>IF(AND(F33&lt;&gt;"ありません",D30=1,R39&lt;=6,Q40="SL",Q47=1,B44=1),Q39,"")</f>
        <v/>
      </c>
      <c r="T42" s="1" t="str">
        <f>IF(AND(F33&lt;&gt;"ありません",U39=1,Q40="SL"),T39,"")</f>
        <v/>
      </c>
      <c r="U42" s="1" t="str">
        <f>IF(AND(F33&lt;&gt;"ありません",U39=1,Q40="シングル"),T39,"")</f>
        <v>5</v>
      </c>
      <c r="V42" s="1" t="str">
        <f>IF(AND(F33&lt;&gt;"ありません",D30=1,U39=1,Q40="SL"),T39,"")</f>
        <v/>
      </c>
      <c r="W42" s="1" t="str">
        <f>IF(AND(D30=1,U39=1,Q40="シングル"),T39,"")</f>
        <v/>
      </c>
      <c r="X42" s="1"/>
      <c r="Y42" s="16"/>
      <c r="Z42" s="4"/>
      <c r="AA42" s="6"/>
      <c r="AB42" s="4"/>
      <c r="AC42" s="6"/>
      <c r="AD42" s="4"/>
      <c r="AE42" s="4"/>
      <c r="AF42" s="4"/>
      <c r="AG42" s="4"/>
    </row>
    <row r="43" spans="1:33" ht="21" customHeight="1" x14ac:dyDescent="0.15">
      <c r="A43" s="1"/>
      <c r="B43" s="1" t="str">
        <f>VLOOKUP(B42,Sheet1!G2:H5,2,FALSE)&amp;"2"&amp;J40</f>
        <v>マークなし2シングル</v>
      </c>
      <c r="C43" s="1"/>
      <c r="D43" s="11" t="str">
        <f>IF(J40="SL",B43,"マークなし2SL")</f>
        <v>マークなし2SL</v>
      </c>
      <c r="E43" s="11"/>
      <c r="F43" s="11"/>
      <c r="G43" s="11"/>
      <c r="J43" s="1"/>
      <c r="K43" s="11" t="str">
        <f>IF(AND(F33&lt;&gt;"ありません",K39&gt;=7,J40="シングル"),J39,"")</f>
        <v/>
      </c>
      <c r="L43" s="1"/>
      <c r="M43" s="11" t="str">
        <f>IF(AND(F33&lt;&gt;"ありません",M39&gt;=17,L40="シングル",L45="1"),L39,"")</f>
        <v/>
      </c>
      <c r="N43" s="1"/>
      <c r="O43" s="1" t="str">
        <f>IF(AND(F33&lt;&gt;"ありません",O39&gt;=7,N40="SL",N47=1,B42&lt;&gt;1),N39,"")</f>
        <v/>
      </c>
      <c r="P43" s="1" t="str">
        <f>IF(AND(F33&lt;&gt;"ありません",D30=1,O39&gt;=7,N40="SL",N47=1,B42&lt;&gt;1),N39,"")</f>
        <v/>
      </c>
      <c r="Q43" s="1"/>
      <c r="R43" s="1" t="str">
        <f>IF(AND(F33&lt;&gt;"ありません",R39&gt;=6,Q40="SL",Q47=1,B44=1),Q39,"")</f>
        <v/>
      </c>
      <c r="S43" s="1" t="str">
        <f>IF(AND(F33&lt;&gt;"ありません",D30=1,R39&gt;=7,Q40="SL",Q47=1,B44=1),Q39,"")</f>
        <v/>
      </c>
      <c r="T43" s="1" t="str">
        <f>IF(AND(F33&lt;&gt;"ありません",U39=2,Q40="SL"),T39,"")</f>
        <v/>
      </c>
      <c r="U43" s="1" t="str">
        <f>IF(AND(F33&lt;&gt;"ありません",U39=2,Q40="シングル"),T39,"")</f>
        <v/>
      </c>
      <c r="V43" s="1" t="str">
        <f>IF(AND(F33&lt;&gt;"ありません",D30=1,U39=2,Q40="SL"),T39,"")</f>
        <v/>
      </c>
      <c r="W43" s="1" t="str">
        <f>IF(AND(D30=1,U39=2,Q40="シングル"),T39,"")</f>
        <v/>
      </c>
      <c r="X43" s="1"/>
      <c r="Y43" s="11"/>
      <c r="Z43" s="4"/>
      <c r="AA43" s="6"/>
      <c r="AB43" s="4"/>
      <c r="AC43" s="6"/>
      <c r="AD43" s="4"/>
      <c r="AE43" s="4"/>
      <c r="AF43" s="4"/>
      <c r="AG43" s="4"/>
    </row>
    <row r="44" spans="1:33" ht="21" customHeight="1" x14ac:dyDescent="0.15">
      <c r="A44" s="1"/>
      <c r="B44" s="12">
        <v>2</v>
      </c>
      <c r="C44" s="12"/>
      <c r="D44" s="1"/>
      <c r="E44" s="1"/>
      <c r="F44" s="1"/>
      <c r="G44" s="1"/>
      <c r="J44" s="1"/>
      <c r="K44" s="11" t="str">
        <f>IF(AND(F33&lt;&gt;"ありません",D30=1,K39&lt;=4,J40="SL"),J39,"")</f>
        <v/>
      </c>
      <c r="L44" s="1">
        <f>D16</f>
        <v>0</v>
      </c>
      <c r="M44" s="16">
        <f>LEN(L44)</f>
        <v>1</v>
      </c>
      <c r="N44" s="1"/>
      <c r="O44" s="11" t="str">
        <f>IF(AND(F33&lt;&gt;"ありません",O39&lt;=11,N40="シングル",N47=1),N39,"")</f>
        <v/>
      </c>
      <c r="P44" s="11" t="str">
        <f>IF(AND(F33&lt;&gt;"ありません",D30=1,O39&lt;=11,N40="シングル",N47=1),N39,"")</f>
        <v/>
      </c>
      <c r="Q44" s="1"/>
      <c r="R44" s="11" t="str">
        <f>IF(AND(F33&lt;&gt;"ありません",R39&lt;=10,Q40="シングル",Q47=1),Q39,"")</f>
        <v/>
      </c>
      <c r="S44" s="1" t="str">
        <f>IF(AND(F33&lt;&gt;"ありません",D30=1,R39&lt;=10,Q40="シングル",Q47=1),Q39,"")</f>
        <v/>
      </c>
      <c r="T44" s="1" t="str">
        <f>IF(AND(F33&lt;&gt;"ありません",U40=1,Q40="SL"),T40,"")</f>
        <v/>
      </c>
      <c r="U44" s="1" t="str">
        <f>IF(AND(F33&lt;&gt;"ありません",U40=1,Q40="シングル"),T40,"")</f>
        <v>1</v>
      </c>
      <c r="V44" s="1" t="str">
        <f>IF(AND(F33&lt;&gt;"ありません",D30=1,U40=1,Q40="SL"),T40,"")</f>
        <v/>
      </c>
      <c r="W44" s="1" t="str">
        <f>IF(AND(D30=1,U40=1,Q40="シングル"),T40,"")</f>
        <v/>
      </c>
      <c r="X44" s="1"/>
      <c r="Y44" s="11"/>
      <c r="Z44" s="6"/>
      <c r="AA44" s="7"/>
      <c r="AB44" s="6"/>
      <c r="AC44" s="7"/>
      <c r="AD44" s="4"/>
      <c r="AE44" s="4"/>
      <c r="AF44" s="4"/>
      <c r="AG44" s="4"/>
    </row>
    <row r="45" spans="1:33" ht="21" customHeight="1" x14ac:dyDescent="0.15">
      <c r="A45" s="1"/>
      <c r="B45" s="15" t="str">
        <f>IF(J40="SL","1","2")</f>
        <v>2</v>
      </c>
      <c r="C45" s="15"/>
      <c r="D45" s="1" t="str">
        <f>IF(B46="11","社マークSLあり","社マークSLなし")</f>
        <v>社マークSLなし</v>
      </c>
      <c r="E45" s="1"/>
      <c r="F45" s="1"/>
      <c r="G45" s="1"/>
      <c r="J45" s="1"/>
      <c r="K45" s="1" t="str">
        <f>IF(AND(F33&lt;&gt;"ありません",D30=1,K39&gt;=5,J40="SL"),J39,"")</f>
        <v/>
      </c>
      <c r="L45" s="1" t="str">
        <f>IF(ISTEXT(D16),"1","0")</f>
        <v>0</v>
      </c>
      <c r="M45" s="11" t="str">
        <f>IF(AND(F33&lt;&gt;"ありません",M44&lt;=7,L40="SL",L45="1"),L44,"")</f>
        <v/>
      </c>
      <c r="N45" s="1"/>
      <c r="O45" s="11" t="str">
        <f>IF(AND(F33&lt;&gt;"ありません",O39&gt;=12,N40="シングル",N47=1),N39,"")</f>
        <v/>
      </c>
      <c r="P45" s="11" t="str">
        <f>IF(AND(F33&lt;&gt;"ありません",D30=1,O39&gt;=12,N40="シングル",N47=1),N39,"")</f>
        <v/>
      </c>
      <c r="Q45" s="1"/>
      <c r="R45" s="11" t="str">
        <f>IF(AND(F33&lt;&gt;"ありません",R39&gt;=11,Q40="シングル",Q47=1),Q39,"")</f>
        <v/>
      </c>
      <c r="S45" s="1" t="str">
        <f>IF(AND(F33&lt;&gt;"ありません",D30=1,R39&gt;=11,Q40="シングル",Q47=1),Q39,"")</f>
        <v/>
      </c>
      <c r="T45" s="1" t="str">
        <f>IF(AND(F33&lt;&gt;"ありません",U41=1,Q40="SL"),T41,"")</f>
        <v/>
      </c>
      <c r="U45" s="1" t="str">
        <f>IF(AND(F33&lt;&gt;"ありません",U41=1,Q40="シングル"),T41,"")</f>
        <v>2</v>
      </c>
      <c r="V45" s="1" t="str">
        <f>IF(AND(F33&lt;&gt;"ありません",D30=1,U41=1,Q40="SL"),T41,"")</f>
        <v/>
      </c>
      <c r="W45" s="1" t="str">
        <f>IF(AND(D30=1,U41=1,Q40="シングル"),T41,"")</f>
        <v/>
      </c>
      <c r="X45" s="1"/>
      <c r="Y45" s="16"/>
      <c r="Z45" s="4"/>
      <c r="AA45" s="6"/>
      <c r="AB45" s="4"/>
      <c r="AC45" s="6"/>
      <c r="AD45" s="4"/>
      <c r="AE45" s="4"/>
      <c r="AF45" s="4"/>
      <c r="AG45" s="4"/>
    </row>
    <row r="46" spans="1:33" ht="21" customHeight="1" x14ac:dyDescent="0.15">
      <c r="A46" s="1"/>
      <c r="B46" s="15" t="str">
        <f>B44&amp;B45</f>
        <v>22</v>
      </c>
      <c r="C46" s="15"/>
      <c r="D46" s="1" t="str">
        <f>IF(B46="12","社マークシングルあり","社マークシングルなし")</f>
        <v>社マークシングルなし</v>
      </c>
      <c r="E46" s="1"/>
      <c r="F46" s="1"/>
      <c r="G46" s="1"/>
      <c r="J46" s="1"/>
      <c r="K46" s="11" t="str">
        <f>IF(AND(F33&lt;&gt;"ありません",D30=1,K39&lt;=6,J40="シングル"),J39,"")</f>
        <v/>
      </c>
      <c r="L46" s="1"/>
      <c r="M46" s="11" t="str">
        <f>IF(AND(F33&lt;&gt;"ありません",M44&gt;=8,L40="SL",L45="1"),L44,"")</f>
        <v/>
      </c>
      <c r="N46" s="11">
        <f>D18</f>
        <v>0</v>
      </c>
      <c r="O46" s="16">
        <f>LEN(N46)</f>
        <v>1</v>
      </c>
      <c r="P46" s="1"/>
      <c r="Q46" s="1">
        <f>D21</f>
        <v>0</v>
      </c>
      <c r="R46" s="16">
        <f>LEN(Q46)</f>
        <v>1</v>
      </c>
      <c r="S46" s="1"/>
      <c r="T46" s="1" t="str">
        <f>IF(AND(F33&lt;&gt;"ありません",U40=2,Q40="SL"),T40,"")</f>
        <v/>
      </c>
      <c r="U46" s="1" t="str">
        <f>IF(AND(F33&lt;&gt;"ありません",U40=2,Q40="シングル"),T40,"")</f>
        <v/>
      </c>
      <c r="V46" s="1" t="str">
        <f>IF(AND(F33&lt;&gt;"ありません",D30=1,U40=2,Q40="SL"),T40,"")</f>
        <v/>
      </c>
      <c r="W46" s="1" t="str">
        <f>IF(AND(D30=1,U40=2,Q40="シングル"),T40,"")</f>
        <v/>
      </c>
      <c r="X46" s="1"/>
      <c r="Y46" s="11"/>
      <c r="Z46" s="4"/>
      <c r="AA46" s="4"/>
      <c r="AB46" s="4"/>
      <c r="AC46" s="4"/>
      <c r="AD46" s="4"/>
      <c r="AE46" s="4"/>
      <c r="AF46" s="4"/>
      <c r="AG46" s="4"/>
    </row>
    <row r="47" spans="1:33" ht="21" customHeight="1" x14ac:dyDescent="0.15">
      <c r="A47" s="1"/>
      <c r="B47" s="1"/>
      <c r="C47" s="1"/>
      <c r="D47" s="1"/>
      <c r="E47" s="1"/>
      <c r="F47" s="1"/>
      <c r="G47" s="1"/>
      <c r="J47" s="1"/>
      <c r="K47" s="1" t="str">
        <f>IF(AND(F33&lt;&gt;"ありません",D30=1,K39&gt;=7,J40="シングル"),J39,"")</f>
        <v/>
      </c>
      <c r="L47" s="1"/>
      <c r="M47" s="11" t="str">
        <f>IF(AND(F33&lt;&gt;"ありません",M44&lt;=15,L40="シングル",L45="1"),L44,"")</f>
        <v/>
      </c>
      <c r="N47" s="1">
        <f>IF(ISTEXT(D18),1,0)</f>
        <v>0</v>
      </c>
      <c r="O47" s="1" t="str">
        <f>IF(AND(F33&lt;&gt;"ありません",O46&lt;=11,N40="SL",N47=1,B42=1),N46,"")</f>
        <v/>
      </c>
      <c r="P47" s="1" t="str">
        <f>IF(AND(F33&lt;&gt;"ありません",D30=1,O46&lt;=11,N40="SL",N47=1,B42=1),N46,"")</f>
        <v/>
      </c>
      <c r="Q47" s="1">
        <f>IF(ISTEXT(D21),1,0)</f>
        <v>0</v>
      </c>
      <c r="R47" s="1" t="str">
        <f>IF(AND(F33&lt;&gt;"ありません",R46&lt;=6,Q40="SL",Q47=1,B44=2),Q46,"")</f>
        <v/>
      </c>
      <c r="S47" s="1" t="str">
        <f>IF(AND(F33&lt;&gt;"ありません",D30=1,R46&lt;=6,Q40="SL",Q47=1,B44=2),Q46,"")</f>
        <v/>
      </c>
      <c r="T47" s="1" t="str">
        <f>IF(AND(F33&lt;&gt;"ありません",U41=2,Q40="SL"),T41,"")</f>
        <v/>
      </c>
      <c r="U47" s="1" t="str">
        <f>IF(AND(F33&lt;&gt;"ありません",U41=2,Q40="シングル"),T41,"")</f>
        <v/>
      </c>
      <c r="V47" s="1" t="str">
        <f>IF(AND(F33&lt;&gt;"ありません",D30=1,U41=2,Q40="SL"),T41,"")</f>
        <v/>
      </c>
      <c r="W47" s="1" t="str">
        <f>IF(AND(D30=1,U41=2,Q40="シングル"),T41,"")</f>
        <v/>
      </c>
      <c r="X47" s="1"/>
      <c r="Y47" s="11"/>
      <c r="Z47" s="4"/>
      <c r="AA47" s="4"/>
      <c r="AB47" s="4"/>
      <c r="AC47" s="4"/>
      <c r="AD47" s="4"/>
      <c r="AE47" s="4"/>
      <c r="AF47" s="4"/>
      <c r="AG47" s="4"/>
    </row>
    <row r="48" spans="1:33" ht="21" customHeight="1" x14ac:dyDescent="0.15">
      <c r="A48" s="1"/>
      <c r="B48" s="1"/>
      <c r="C48" s="1"/>
      <c r="D48" s="1"/>
      <c r="E48" s="1"/>
      <c r="F48" s="1"/>
      <c r="G48" s="1"/>
      <c r="J48" s="1">
        <f>D12</f>
        <v>0</v>
      </c>
      <c r="K48" s="16">
        <f>LEN(J48)</f>
        <v>1</v>
      </c>
      <c r="L48" s="1"/>
      <c r="M48" s="1" t="str">
        <f>IF(AND(F33&lt;&gt;"ありません",M44&gt;=16,L40="シングル",L45="1"),L44,"")</f>
        <v/>
      </c>
      <c r="N48" s="1"/>
      <c r="O48" s="1" t="str">
        <f>IF(AND(F33&lt;&gt;"ありません",O46&gt;=12,N40="SL",N47=1,B42=1),N46,"")</f>
        <v/>
      </c>
      <c r="P48" s="1" t="str">
        <f>IF(AND(F33&lt;&gt;"ありません",D30=1,O46&gt;=12,N40="SL",N47=1,B42=1),N46,"")</f>
        <v/>
      </c>
      <c r="Q48" s="1"/>
      <c r="R48" s="1" t="str">
        <f>IF(AND(F33&lt;&gt;"ありません",R46&gt;=7,Q40="SL",Q47=1,B44=2),Q46,"")</f>
        <v/>
      </c>
      <c r="S48" s="1" t="str">
        <f>IF(AND(F33&lt;&gt;"ありません",D30=1,R46&gt;=7,Q40="SL",Q47=1,B44=2),Q46,"")</f>
        <v/>
      </c>
      <c r="T48" s="1" t="str">
        <f>SUBSTITUTE(D14,"：",":")</f>
        <v>8:30～17:30</v>
      </c>
      <c r="U48" s="1"/>
      <c r="V48" s="1"/>
      <c r="W48" s="1"/>
      <c r="X48" s="1"/>
      <c r="Y48" s="1"/>
      <c r="Z48" s="6"/>
      <c r="AA48" s="4"/>
      <c r="AB48" s="6"/>
      <c r="AC48" s="4"/>
      <c r="AD48" s="6"/>
      <c r="AE48" s="4"/>
      <c r="AF48" s="4"/>
      <c r="AG48" s="4"/>
    </row>
    <row r="49" spans="1:33" ht="21" customHeight="1" x14ac:dyDescent="0.15">
      <c r="A49" s="1"/>
      <c r="B49" s="12"/>
      <c r="C49" s="12"/>
      <c r="D49" s="1"/>
      <c r="E49" s="1"/>
      <c r="F49" s="1"/>
      <c r="G49" s="1"/>
      <c r="J49" s="1"/>
      <c r="K49" s="11" t="str">
        <f>IF(AND(F33&lt;&gt;"ありません",K48&lt;=4,J40="SL"),J48,"")</f>
        <v/>
      </c>
      <c r="L49" s="1" t="str">
        <f>L40</f>
        <v>シングル</v>
      </c>
      <c r="M49" s="11" t="str">
        <f>IF(AND(F33&lt;&gt;"ありません",M39&lt;=6,L40="SL",L45="0"),L39,"")</f>
        <v/>
      </c>
      <c r="N49" s="1"/>
      <c r="O49" s="1" t="str">
        <f>IF(AND(F33&lt;&gt;"ありません",O46&lt;=7,N40="SL",N47=1,B42&lt;&gt;1),N46,"")</f>
        <v/>
      </c>
      <c r="P49" s="1" t="str">
        <f>IF(AND(F33&lt;&gt;"ありません",D30=1,O46&lt;=7,N40="SL",N47=1,B42&lt;&gt;1),N46,"")</f>
        <v/>
      </c>
      <c r="Q49" s="1"/>
      <c r="R49" s="1" t="str">
        <f>IF(AND(F33&lt;&gt;"ありません",R46&lt;=6,Q40="SL",Q47=1,B44=1),Q46,"")</f>
        <v/>
      </c>
      <c r="S49" s="1" t="str">
        <f>IF(AND(F33&lt;&gt;"ありません",D30=1,R46&lt;=7,Q40="SL",Q47=1,B44=1),Q46,"")</f>
        <v/>
      </c>
      <c r="T49" s="1" t="str">
        <f>IF(AND(F33&lt;&gt;"ありません",Q40="SL"),T48,"")</f>
        <v/>
      </c>
      <c r="U49" s="1" t="str">
        <f>IF(AND(F33&lt;&gt;"ありません",Q40="シングル"),T48,"")</f>
        <v>8:30～17:30</v>
      </c>
      <c r="V49" s="1" t="str">
        <f>IF(AND(F33&lt;&gt;"ありません",D30=1,Q40="SL"),T48,"")</f>
        <v/>
      </c>
      <c r="W49" s="1" t="str">
        <f>IF(AND(F33&lt;&gt;"ありません",D30=1,Q40="シングル"),T48,"")</f>
        <v/>
      </c>
      <c r="X49" s="1"/>
      <c r="Y49" s="1"/>
      <c r="Z49" s="4"/>
      <c r="AA49" s="4"/>
      <c r="AB49" s="4"/>
      <c r="AC49" s="4"/>
      <c r="AD49" s="4"/>
      <c r="AE49" s="4"/>
      <c r="AF49" s="4"/>
      <c r="AG49" s="4"/>
    </row>
    <row r="50" spans="1:33" ht="21" customHeight="1" x14ac:dyDescent="0.15">
      <c r="A50" s="1"/>
      <c r="B50" s="1"/>
      <c r="C50" s="1"/>
      <c r="D50" s="1"/>
      <c r="E50" s="1"/>
      <c r="F50" s="1"/>
      <c r="G50" s="1"/>
      <c r="J50" s="1"/>
      <c r="K50" s="11" t="str">
        <f>IF(AND(F33&lt;&gt;"ありません",K48&gt;=5,J40="SL"),J48,"")</f>
        <v/>
      </c>
      <c r="L50" s="1"/>
      <c r="M50" s="11" t="str">
        <f>IF(AND(F33&lt;&gt;"ありません",M39&gt;=7,L40="SL",L45="0"),L39,"")</f>
        <v/>
      </c>
      <c r="N50" s="1"/>
      <c r="O50" s="1" t="str">
        <f>IF(AND(F33&lt;&gt;"ありません",O46&gt;=8,N40="SL",N47=1,B42&lt;&gt;1),N46,"")</f>
        <v/>
      </c>
      <c r="P50" s="1" t="str">
        <f>IF(AND(F33&lt;&gt;"ありません",D30=1,O46&gt;=8,N40="SL",N47=1,B42&lt;&gt;1),N46,"")</f>
        <v/>
      </c>
      <c r="Q50" s="1"/>
      <c r="R50" s="1" t="str">
        <f>IF(AND(F33&lt;&gt;"ありません",R46&gt;=7,Q40="SL",Q47=1,B44=1),Q46,"")</f>
        <v/>
      </c>
      <c r="S50" s="1" t="str">
        <f>IF(AND(F33&lt;&gt;"ありません",D30=1,R46&gt;=8,Q40="SL",Q47=1,B44=1),Q46,"")</f>
        <v/>
      </c>
      <c r="T50" s="1" t="str">
        <f>IF(AND(F33&lt;&gt;"ありません",Q40="SL",D19&lt;&gt;""),D19,"")</f>
        <v/>
      </c>
      <c r="U50" s="1" t="str">
        <f>IF(AND(F33&lt;&gt;"ありません",Q40="シングル",D19&lt;&gt;""),D19,"")</f>
        <v/>
      </c>
      <c r="V50" s="1" t="str">
        <f>IF(AND(F33&lt;&gt;"ありません",D30=1,Q40="SL",D19&lt;&gt;""),D19,"")</f>
        <v/>
      </c>
      <c r="W50" s="1" t="str">
        <f>IF(AND(F33&lt;&gt;"ありません",D30=1,Q40="シングル",D19&lt;&gt;""),D19,"")</f>
        <v/>
      </c>
      <c r="X50" s="1"/>
      <c r="Y50" s="1"/>
      <c r="Z50" s="4"/>
      <c r="AA50" s="4"/>
      <c r="AB50" s="4"/>
      <c r="AC50" s="4"/>
      <c r="AD50" s="4"/>
      <c r="AE50" s="4"/>
      <c r="AF50" s="4"/>
    </row>
    <row r="51" spans="1:33" ht="21" customHeight="1" x14ac:dyDescent="0.15">
      <c r="A51" s="1"/>
      <c r="B51" s="1"/>
      <c r="C51" s="1"/>
      <c r="D51" s="1"/>
      <c r="E51" s="1"/>
      <c r="F51" s="1"/>
      <c r="G51" s="1"/>
      <c r="J51" s="1"/>
      <c r="K51" s="11">
        <f>IF(AND(F33&lt;&gt;"ありません",K48&lt;=6,J40="シングル"),J48,"")</f>
        <v>0</v>
      </c>
      <c r="L51" s="1"/>
      <c r="M51" s="11">
        <f>IF(AND(F33&lt;&gt;"ありません",M39&lt;=11,L40="シングル",L45="0"),L39,"")</f>
        <v>0</v>
      </c>
      <c r="N51" s="1"/>
      <c r="O51" s="11" t="str">
        <f>IF(AND(F33&lt;&gt;"ありません",O46&lt;=15,N40="シングル",N47=1),N46,"")</f>
        <v/>
      </c>
      <c r="P51" s="1" t="str">
        <f>IF(AND(F33&lt;&gt;"ありません",D30=1,O46&lt;=15,N40="シングル",N47=1),N46,"")</f>
        <v/>
      </c>
      <c r="Q51" s="1"/>
      <c r="R51" s="11" t="str">
        <f>IF(AND(F33&lt;&gt;"ありません",R46&lt;=13,Q40="シングル",Q47=1),Q46,"")</f>
        <v/>
      </c>
      <c r="S51" s="1" t="str">
        <f>IF(AND(F33&lt;&gt;"ありません",D30=1,R46&lt;=13,Q40="シングル",Q47=1),Q46,"")</f>
        <v/>
      </c>
      <c r="T51" s="1" t="str">
        <f>IF(AND(F33&lt;&gt;"ありません",Q40="SL",D22&lt;&gt;""),D22,"")</f>
        <v/>
      </c>
      <c r="U51" s="1" t="str">
        <f>IF(AND(F33&lt;&gt;"ありません",Q40="シングル",D22&lt;&gt;""),D22,"")</f>
        <v/>
      </c>
      <c r="V51" s="1" t="str">
        <f>IF(AND(F33&lt;&gt;"ありません",D30=1,Q40="SL",D22&lt;&gt;""),D22,"")</f>
        <v/>
      </c>
      <c r="W51" s="1" t="str">
        <f>IF(AND(F33&lt;&gt;"ありません",D30=1,Q40="シングル",D22&lt;&gt;""),D22,"")</f>
        <v/>
      </c>
      <c r="X51" s="1"/>
      <c r="Y51" s="1"/>
      <c r="Z51" s="4"/>
      <c r="AA51" s="4"/>
      <c r="AB51" s="4"/>
      <c r="AC51" s="4"/>
      <c r="AD51" s="4"/>
      <c r="AE51" s="4"/>
      <c r="AF51" s="4"/>
    </row>
    <row r="52" spans="1:33" ht="21" customHeight="1" x14ac:dyDescent="0.15">
      <c r="A52" s="1"/>
      <c r="B52" s="1"/>
      <c r="C52" s="1"/>
      <c r="D52" s="1"/>
      <c r="E52" s="1"/>
      <c r="F52" s="1"/>
      <c r="G52" s="1"/>
      <c r="J52" s="1"/>
      <c r="K52" s="1" t="str">
        <f>IF(AND(F33&lt;&gt;"ありません",K48&gt;=7,J40="シングル"),J48,"")</f>
        <v/>
      </c>
      <c r="L52" s="1"/>
      <c r="M52" s="11" t="str">
        <f>IF(AND(F33&lt;&gt;"ありません",M39&gt;=12,L40="シングル",L45="0"),L39,"")</f>
        <v/>
      </c>
      <c r="N52" s="1"/>
      <c r="O52" s="1" t="str">
        <f>IF(AND(F33&lt;&gt;"ありません",O46&gt;=16,N40="シングル",N47=1),N46,"")</f>
        <v/>
      </c>
      <c r="P52" s="1" t="str">
        <f>IF(AND(F33&lt;&gt;"ありません",D30=1,O46&gt;=16,N40="シングル",N47=1),N46,"")</f>
        <v/>
      </c>
      <c r="Q52" s="1"/>
      <c r="R52" s="1" t="str">
        <f>IF(AND(F33&lt;&gt;"ありません",R46&gt;=14,Q40="シングル",Q47=1),Q46,"")</f>
        <v/>
      </c>
      <c r="S52" s="1" t="str">
        <f>IF(AND(F33&lt;&gt;"ありません",D30=1,R46&gt;=14,Q40="シングル",Q47=1),Q46,"")</f>
        <v/>
      </c>
      <c r="T52" s="1"/>
      <c r="U52" s="1"/>
      <c r="V52" s="1"/>
      <c r="W52" s="1"/>
      <c r="X52" s="1"/>
      <c r="Y52" s="1"/>
      <c r="Z52" s="4"/>
      <c r="AA52" s="4"/>
      <c r="AB52" s="4"/>
      <c r="AC52" s="4"/>
      <c r="AD52" s="4"/>
      <c r="AE52" s="4"/>
      <c r="AF52" s="4"/>
      <c r="AG52" s="4"/>
    </row>
    <row r="53" spans="1:33" ht="21" customHeight="1" x14ac:dyDescent="0.15">
      <c r="A53" s="1"/>
      <c r="B53" s="1"/>
      <c r="C53" s="1"/>
      <c r="D53" s="1"/>
      <c r="E53" s="1"/>
      <c r="F53" s="1"/>
      <c r="G53" s="1"/>
      <c r="J53" s="1"/>
      <c r="K53" s="11" t="str">
        <f>IF(AND(F33&lt;&gt;"ありません",D30=1,K48&lt;=4,J40="SL"),J48,"")</f>
        <v/>
      </c>
      <c r="L53" s="1"/>
      <c r="M53" s="1"/>
      <c r="N53" s="1" t="str">
        <f>N40</f>
        <v>シングル</v>
      </c>
      <c r="O53" s="11" t="str">
        <f>IF(AND(F33&lt;&gt;"ありません",O39&lt;=6,N40="SL",N47=0,B42=1),N39,"")</f>
        <v/>
      </c>
      <c r="P53" s="11" t="str">
        <f>IF(AND(F33&lt;&gt;"ありません",D30=1,O39&lt;=6,N40="SL",N47=0,B42=1),N39,"")</f>
        <v/>
      </c>
      <c r="Q53" s="1" t="str">
        <f>Q40</f>
        <v>シングル</v>
      </c>
      <c r="R53" s="1" t="str">
        <f>IF(AND(F33&lt;&gt;"ありません",R39&lt;=5,Q40="SL",Q47=0,B44=2),Q39,"")</f>
        <v/>
      </c>
      <c r="S53" s="1" t="str">
        <f>IF(AND(F33&lt;&gt;"ありません",D30=1,R39&lt;=5,Q40="SL",Q47=0,B44=2),Q39,"")</f>
        <v/>
      </c>
      <c r="T53" s="1" t="str">
        <f>IF(AND(F33&lt;&gt;"ありません",Q40="SL"),B17,"")</f>
        <v/>
      </c>
      <c r="U53" s="1" t="str">
        <f>IF(AND(F33&lt;&gt;"ありません",Q40="シングル"),B17,"")</f>
        <v>発注者</v>
      </c>
      <c r="V53" s="1" t="str">
        <f>IF(AND(F33&lt;&gt;"ありません",D30=1,Q40="SL"),B17,"")</f>
        <v/>
      </c>
      <c r="W53" s="1" t="str">
        <f>IF(AND(F33&lt;&gt;"ありません",D30=1,Q40="シングル"),B17,"")</f>
        <v/>
      </c>
      <c r="X53" s="1"/>
      <c r="Y53" s="1"/>
      <c r="Z53" s="4"/>
      <c r="AA53" s="4"/>
      <c r="AB53" s="4"/>
      <c r="AC53" s="4"/>
      <c r="AD53" s="4"/>
      <c r="AE53" s="4"/>
      <c r="AF53" s="4"/>
      <c r="AG53" s="4"/>
    </row>
    <row r="54" spans="1:33" ht="21" customHeight="1" x14ac:dyDescent="0.15">
      <c r="A54" s="1"/>
      <c r="B54" s="1"/>
      <c r="C54" s="1"/>
      <c r="D54" s="1"/>
      <c r="E54" s="1"/>
      <c r="F54" s="1"/>
      <c r="G54" s="1"/>
      <c r="J54" s="1"/>
      <c r="K54" s="1" t="str">
        <f>IF(AND(F33&lt;&gt;"ありません",D30=1,K48&gt;=5,J40="SL"),J48,"")</f>
        <v/>
      </c>
      <c r="L54" s="1"/>
      <c r="M54" s="1"/>
      <c r="N54" s="1"/>
      <c r="O54" s="1" t="str">
        <f>IF(AND(F33&lt;&gt;"ありません",O39&gt;=7,N40="SL",N47=0,B42=1),N39,"")</f>
        <v/>
      </c>
      <c r="P54" s="1" t="str">
        <f>IF(AND(F33&lt;&gt;"ありません",D30=1,O39&gt;=7,N40="SL",N47=0,B42=1),N39,"")</f>
        <v/>
      </c>
      <c r="Q54" s="1"/>
      <c r="R54" s="1" t="str">
        <f>IF(AND(F33&lt;&gt;"ありません",R39&gt;=6,Q40="SL",Q47=0,B44=2),Q39,"")</f>
        <v/>
      </c>
      <c r="S54" s="1" t="str">
        <f>IF(AND(F33&lt;&gt;"ありません",D30=1,R39&gt;=6,Q40="SL",Q47=0,B44=2),Q39,"")</f>
        <v/>
      </c>
      <c r="T54" s="1" t="str">
        <f>IF(AND(F33&lt;&gt;"ありません",Q40="SL"),B20,"")</f>
        <v/>
      </c>
      <c r="U54" s="1" t="str">
        <f>IF(AND(F33&lt;&gt;"ありません",Q40="シングル"),B20,"")</f>
        <v>施工者</v>
      </c>
      <c r="V54" s="1" t="str">
        <f>IF(AND(F33&lt;&gt;"ありません",D30=1,Q40="SL"),B20,"")</f>
        <v/>
      </c>
      <c r="W54" s="1" t="str">
        <f>IF(AND(F33&lt;&gt;"ありません",D30=1,Q40="シングル"),B20,"")</f>
        <v/>
      </c>
      <c r="X54" s="1"/>
      <c r="Y54" s="1"/>
      <c r="Z54" s="4"/>
      <c r="AA54" s="4"/>
      <c r="AB54" s="4"/>
      <c r="AC54" s="4"/>
      <c r="AD54" s="4"/>
      <c r="AE54" s="4"/>
      <c r="AF54" s="4"/>
      <c r="AG54" s="4"/>
    </row>
    <row r="55" spans="1:33" ht="21" customHeight="1" x14ac:dyDescent="0.15">
      <c r="A55" s="1"/>
      <c r="B55" s="1"/>
      <c r="C55" s="1"/>
      <c r="D55" s="1"/>
      <c r="E55" s="1"/>
      <c r="F55" s="1"/>
      <c r="G55" s="1"/>
      <c r="J55" s="1"/>
      <c r="K55" s="11" t="str">
        <f>IF(AND(F33&lt;&gt;"ありません",D30=1,K48&lt;=6,J40="シングル"),J48,"")</f>
        <v/>
      </c>
      <c r="L55" s="1"/>
      <c r="M55" s="1"/>
      <c r="N55" s="1"/>
      <c r="O55" s="11" t="str">
        <f>IF(AND(F33&lt;&gt;"ありません",O39&lt;=4,N40="SL",N47=0,B42&lt;&gt;1),N39,"")</f>
        <v/>
      </c>
      <c r="P55" s="1" t="str">
        <f>IF(AND(F33&lt;&gt;"ありません",D30=1,O39&lt;=4,N40="SL",N47=0,B42&lt;&gt;1),N39,"")</f>
        <v/>
      </c>
      <c r="Q55" s="1"/>
      <c r="R55" s="1" t="str">
        <f>IF(AND(F33&lt;&gt;"ありません",R39&lt;=4,Q40="SL",Q47=0,B44=1),Q39,"")</f>
        <v/>
      </c>
      <c r="S55" s="1" t="str">
        <f>IF(AND(F33&lt;&gt;"ありません",D30=1,R39&lt;=4,Q40="SL",Q47=0,B44=1),Q39,"")</f>
        <v/>
      </c>
      <c r="T55" s="1" t="str">
        <f>IF(AND(F33&lt;&gt;"ありません",Q40="SL"),"電話","")</f>
        <v/>
      </c>
      <c r="U55" s="1" t="str">
        <f>IF(AND(F33&lt;&gt;"ありません",Q40="シングル"),"電話","")</f>
        <v>電話</v>
      </c>
      <c r="V55" s="1" t="str">
        <f>IF(AND(F33&lt;&gt;"ありません",D30=1,Q40="SL"),"電話","")</f>
        <v/>
      </c>
      <c r="W55" s="1" t="str">
        <f>IF(AND(F33&lt;&gt;"ありません",D30=1,Q40="シングル"),"電話","")</f>
        <v/>
      </c>
      <c r="X55" s="1"/>
      <c r="Y55" s="1"/>
      <c r="Z55" s="4"/>
      <c r="AA55" s="4"/>
      <c r="AB55" s="4"/>
      <c r="AC55" s="4"/>
      <c r="AD55" s="4"/>
      <c r="AE55" s="4"/>
      <c r="AF55" s="4"/>
      <c r="AG55" s="4"/>
    </row>
    <row r="56" spans="1:33" ht="21" customHeight="1" x14ac:dyDescent="0.15">
      <c r="A56" s="1"/>
      <c r="B56" s="1"/>
      <c r="C56" s="1"/>
      <c r="D56" s="1"/>
      <c r="E56" s="1"/>
      <c r="F56" s="1"/>
      <c r="G56" s="1"/>
      <c r="J56" s="1"/>
      <c r="K56" s="1" t="str">
        <f>IF(AND(F33&lt;&gt;"ありません",D30=1,K48&gt;=7,J40="シングル"),J48,"")</f>
        <v/>
      </c>
      <c r="L56" s="1"/>
      <c r="M56" s="1"/>
      <c r="N56" s="1"/>
      <c r="O56" s="1" t="str">
        <f>IF(AND(F33&lt;&gt;"ありません",O39&gt;=5,N40="SL",N47=0,B42&lt;&gt;1),N39,"")</f>
        <v/>
      </c>
      <c r="P56" s="1" t="str">
        <f>IF(AND(F33&lt;&gt;"ありません",D30=1,O39&gt;=5,N40="SL",N47=0,B42&lt;&gt;1),N39,"")</f>
        <v/>
      </c>
      <c r="Q56" s="1"/>
      <c r="R56" s="1" t="str">
        <f>IF(AND(F33&lt;&gt;"ありません",R39&gt;=5,Q40="SL",Q47=0,B44=1),Q39,"")</f>
        <v/>
      </c>
      <c r="S56" s="1" t="str">
        <f>IF(AND(F33&lt;&gt;"ありません",D30=1,R39&gt;=5,Q40="SL",Q47=0,B44=1),Q39,"")</f>
        <v/>
      </c>
      <c r="T56" s="1"/>
      <c r="U56" s="1"/>
      <c r="V56" s="1"/>
      <c r="W56" s="1"/>
      <c r="X56" s="1"/>
      <c r="Y56" s="1"/>
      <c r="Z56" s="4"/>
      <c r="AA56" s="4"/>
      <c r="AB56" s="4"/>
      <c r="AC56" s="4"/>
      <c r="AD56" s="4"/>
      <c r="AE56" s="4"/>
      <c r="AF56" s="4"/>
      <c r="AG56" s="4"/>
    </row>
    <row r="57" spans="1:33" ht="21" customHeight="1" x14ac:dyDescent="0.15">
      <c r="A57" s="1"/>
      <c r="B57" s="1"/>
      <c r="C57" s="1"/>
      <c r="D57" s="1"/>
      <c r="E57" s="1"/>
      <c r="F57" s="1"/>
      <c r="G57" s="1"/>
      <c r="J57" s="1"/>
      <c r="K57" s="1"/>
      <c r="L57" s="1"/>
      <c r="M57" s="1"/>
      <c r="N57" s="1"/>
      <c r="O57" s="11">
        <f>IF(AND(F33&lt;&gt;"ありません",O39&lt;=9,N40="シングル",N47=0),N39,"")</f>
        <v>0</v>
      </c>
      <c r="P57" s="11" t="str">
        <f>IF(AND(F33&lt;&gt;"ありません",D30=1,O39&lt;=9,N40="シングル",N47=0),N39,"")</f>
        <v/>
      </c>
      <c r="Q57" s="1"/>
      <c r="R57" s="11" t="str">
        <f>IF(AND(F33&lt;&gt;"ありません",R39&lt;=8,Q40="シングル",Q47=0),Q39,"")</f>
        <v/>
      </c>
      <c r="S57" s="1" t="str">
        <f>IF(AND(F33&lt;&gt;"ありません",D30=1,R39&lt;=8,Q40="シングル",Q47=0),Q39,"")</f>
        <v/>
      </c>
      <c r="T57" s="1"/>
      <c r="U57" s="1"/>
      <c r="V57" s="1"/>
      <c r="W57" s="1"/>
      <c r="X57" s="1"/>
      <c r="Y57" s="1"/>
      <c r="Z57" s="4"/>
      <c r="AA57" s="4"/>
      <c r="AB57" s="4"/>
      <c r="AC57" s="4"/>
      <c r="AD57" s="4"/>
      <c r="AE57" s="4"/>
      <c r="AF57" s="4"/>
      <c r="AG57" s="4"/>
    </row>
    <row r="58" spans="1:33" ht="21" customHeight="1" x14ac:dyDescent="0.15">
      <c r="H58"/>
      <c r="I58" s="3"/>
      <c r="O58" s="18" t="str">
        <f>IF(AND(F33&lt;&gt;"ありません",O39&gt;=10,N40="シングル",N47=0),N39,"")</f>
        <v/>
      </c>
      <c r="P58" t="str">
        <f>IF(AND(F33&lt;&gt;"ありません",D30=1,O39&gt;=10,N40="シングル",N47=0),N39,"")</f>
        <v/>
      </c>
      <c r="R58" s="18" t="str">
        <f>IF(AND(F33&lt;&gt;"ありません",R39&gt;=9,Q40="シングル",Q47=0),Q39,"")</f>
        <v/>
      </c>
      <c r="S58" t="str">
        <f>IF(AND(F33&lt;&gt;"ありません",D30=1,R39&gt;=9,Q40="シングル",Q47=0),Q39,"")</f>
        <v/>
      </c>
      <c r="W58" s="1"/>
      <c r="X58" s="1"/>
      <c r="Y58" s="1"/>
      <c r="Z58" s="4"/>
      <c r="AA58" s="4"/>
      <c r="AB58" s="4"/>
      <c r="AC58" s="4"/>
      <c r="AD58" s="4"/>
      <c r="AE58" s="4"/>
      <c r="AF58" s="4"/>
      <c r="AG58" s="4"/>
    </row>
    <row r="59" spans="1:33" ht="21" customHeight="1" x14ac:dyDescent="0.15">
      <c r="H59"/>
      <c r="I59" s="3"/>
      <c r="W59" s="1"/>
      <c r="X59" s="1"/>
      <c r="Y59" s="1"/>
      <c r="Z59" s="4"/>
      <c r="AA59" s="4"/>
      <c r="AB59" s="4"/>
      <c r="AC59" s="4"/>
      <c r="AD59" s="4"/>
      <c r="AE59" s="4"/>
      <c r="AF59" s="4"/>
      <c r="AG59" s="4"/>
    </row>
    <row r="60" spans="1:33" ht="21" customHeight="1" x14ac:dyDescent="0.15">
      <c r="H60"/>
      <c r="I60" s="3"/>
      <c r="W60" s="1"/>
      <c r="X60" s="1"/>
      <c r="Y60" s="1"/>
      <c r="Z60" s="4"/>
      <c r="AA60" s="4"/>
      <c r="AB60" s="4"/>
      <c r="AC60" s="4"/>
      <c r="AD60" s="4"/>
      <c r="AE60" s="4"/>
      <c r="AF60" s="4"/>
      <c r="AG60" s="4"/>
    </row>
    <row r="61" spans="1:33" ht="21" customHeight="1" x14ac:dyDescent="0.15">
      <c r="H61"/>
      <c r="I61" s="3"/>
      <c r="X61" s="1"/>
      <c r="Y61" s="1"/>
      <c r="Z61" s="4"/>
      <c r="AA61" s="4"/>
      <c r="AB61" s="4"/>
      <c r="AC61" s="4"/>
      <c r="AD61" s="4"/>
      <c r="AE61" s="4"/>
      <c r="AF61" s="4"/>
      <c r="AG61" s="4"/>
    </row>
    <row r="62" spans="1:33" ht="21" customHeight="1" x14ac:dyDescent="0.15">
      <c r="H62"/>
      <c r="I62" s="3"/>
      <c r="X62" s="4"/>
      <c r="Y62" s="4"/>
      <c r="Z62" s="4"/>
      <c r="AA62" s="4"/>
      <c r="AB62" s="4"/>
      <c r="AC62" s="4"/>
      <c r="AD62" s="4"/>
      <c r="AE62" s="4"/>
      <c r="AF62" s="4"/>
      <c r="AG62" s="4"/>
    </row>
    <row r="63" spans="1:33" ht="21" customHeight="1" x14ac:dyDescent="0.15">
      <c r="H63"/>
      <c r="I63" s="3"/>
      <c r="X63" s="4"/>
      <c r="Y63" s="4"/>
      <c r="Z63" s="4"/>
      <c r="AA63" s="4"/>
      <c r="AB63" s="4"/>
      <c r="AC63" s="4"/>
      <c r="AD63" s="4"/>
      <c r="AE63" s="4"/>
      <c r="AF63" s="4"/>
      <c r="AG63" s="4"/>
    </row>
    <row r="64" spans="1:33" ht="21" customHeight="1" x14ac:dyDescent="0.15">
      <c r="H64"/>
      <c r="I64" s="3"/>
      <c r="X64" s="4"/>
      <c r="Y64" s="4"/>
      <c r="Z64" s="4"/>
      <c r="AA64" s="4"/>
      <c r="AB64" s="4"/>
      <c r="AC64" s="4"/>
      <c r="AD64" s="4"/>
      <c r="AE64" s="4"/>
      <c r="AF64" s="4"/>
      <c r="AG64" s="4"/>
    </row>
    <row r="65" spans="8:33" ht="21" customHeight="1" x14ac:dyDescent="0.15">
      <c r="H65"/>
      <c r="I65" s="3"/>
      <c r="X65" s="4"/>
      <c r="Y65" s="4"/>
      <c r="Z65" s="4"/>
      <c r="AA65" s="4"/>
      <c r="AB65" s="4"/>
      <c r="AC65" s="4"/>
      <c r="AD65" s="4"/>
      <c r="AE65" s="4"/>
      <c r="AF65" s="4"/>
      <c r="AG65" s="4"/>
    </row>
    <row r="66" spans="8:33" ht="21" customHeight="1" x14ac:dyDescent="0.15">
      <c r="H66"/>
      <c r="I66" s="3"/>
      <c r="X66" s="4"/>
      <c r="Y66" s="4"/>
      <c r="Z66" s="4"/>
      <c r="AA66" s="4"/>
      <c r="AB66" s="4"/>
      <c r="AC66" s="4"/>
      <c r="AD66" s="4"/>
      <c r="AE66" s="4"/>
      <c r="AF66" s="4"/>
      <c r="AG66" s="4"/>
    </row>
    <row r="67" spans="8:33" ht="21" customHeight="1" x14ac:dyDescent="0.15">
      <c r="H67"/>
      <c r="I67" s="3"/>
      <c r="W67" s="4"/>
      <c r="X67" s="4"/>
      <c r="Y67" s="4"/>
      <c r="Z67" s="4"/>
      <c r="AA67" s="4"/>
      <c r="AB67" s="4"/>
      <c r="AC67" s="4"/>
      <c r="AD67" s="4"/>
      <c r="AE67" s="4"/>
      <c r="AF67" s="4"/>
      <c r="AG67" s="4"/>
    </row>
    <row r="68" spans="8:33" ht="21" customHeight="1" x14ac:dyDescent="0.15">
      <c r="H68"/>
      <c r="I68" s="3"/>
      <c r="W68" s="4"/>
      <c r="X68" s="4"/>
      <c r="Y68" s="4"/>
      <c r="Z68" s="4"/>
      <c r="AA68" s="4"/>
      <c r="AB68" s="4"/>
      <c r="AC68" s="4"/>
      <c r="AD68" s="4"/>
      <c r="AE68" s="4"/>
      <c r="AF68" s="4"/>
      <c r="AG68" s="4"/>
    </row>
    <row r="69" spans="8:33" ht="21" customHeight="1" x14ac:dyDescent="0.15">
      <c r="H69"/>
      <c r="I69" s="3"/>
      <c r="W69" s="4"/>
      <c r="X69" s="4"/>
      <c r="Y69" s="4"/>
      <c r="Z69" s="4"/>
      <c r="AA69" s="4"/>
      <c r="AB69" s="4"/>
      <c r="AC69" s="4"/>
      <c r="AD69" s="4"/>
      <c r="AE69" s="4"/>
      <c r="AF69" s="4"/>
      <c r="AG69" s="4"/>
    </row>
    <row r="70" spans="8:33" ht="21" customHeight="1" x14ac:dyDescent="0.15">
      <c r="H70"/>
      <c r="I70" s="3"/>
      <c r="W70" s="4"/>
      <c r="X70" s="4"/>
      <c r="Y70" s="4"/>
      <c r="Z70" s="4"/>
      <c r="AA70" s="4"/>
      <c r="AB70" s="4"/>
      <c r="AC70" s="4"/>
      <c r="AD70" s="4"/>
      <c r="AE70" s="4"/>
      <c r="AF70" s="4"/>
      <c r="AG70" s="4"/>
    </row>
    <row r="71" spans="8:33" ht="21" customHeight="1" x14ac:dyDescent="0.15">
      <c r="H71" s="4"/>
      <c r="I71" s="5"/>
      <c r="J71" s="4"/>
      <c r="K71" s="4"/>
      <c r="L71" s="4"/>
      <c r="M71" s="4"/>
      <c r="T71" s="4"/>
      <c r="U71" s="4"/>
      <c r="V71" s="4"/>
      <c r="W71" s="4"/>
      <c r="X71" s="4"/>
      <c r="Y71" s="4"/>
      <c r="Z71" s="4"/>
      <c r="AA71" s="4"/>
      <c r="AB71" s="4"/>
      <c r="AC71" s="4"/>
      <c r="AD71" s="4"/>
      <c r="AE71" s="4"/>
      <c r="AF71" s="4"/>
      <c r="AG71" s="4"/>
    </row>
    <row r="72" spans="8:33" ht="21" customHeight="1" x14ac:dyDescent="0.15">
      <c r="H72"/>
      <c r="I72" s="3"/>
    </row>
    <row r="73" spans="8:33" ht="21" customHeight="1" x14ac:dyDescent="0.15">
      <c r="H73"/>
      <c r="I73" s="3"/>
    </row>
    <row r="74" spans="8:33" ht="21" customHeight="1" x14ac:dyDescent="0.15">
      <c r="H74"/>
      <c r="I74" s="3"/>
    </row>
    <row r="75" spans="8:33" ht="21" customHeight="1" x14ac:dyDescent="0.15">
      <c r="H75"/>
      <c r="I75" s="3"/>
    </row>
    <row r="76" spans="8:33" ht="21" customHeight="1" x14ac:dyDescent="0.15">
      <c r="H76"/>
      <c r="I76" s="3"/>
    </row>
    <row r="77" spans="8:33" ht="21" customHeight="1" x14ac:dyDescent="0.15">
      <c r="H77"/>
      <c r="I77" s="3"/>
    </row>
    <row r="78" spans="8:33" ht="21" customHeight="1" x14ac:dyDescent="0.15">
      <c r="H78"/>
      <c r="I78" s="3"/>
    </row>
    <row r="79" spans="8:33" ht="21" customHeight="1" x14ac:dyDescent="0.15">
      <c r="H79"/>
      <c r="I79" s="3"/>
    </row>
    <row r="80" spans="8:33" ht="21" customHeight="1" x14ac:dyDescent="0.15">
      <c r="H80"/>
      <c r="I80" s="3"/>
    </row>
  </sheetData>
  <sheetProtection algorithmName="SHA-512" hashValue="gRLTVTWwIwMazJCtqZS6oPBISJtG+bzqUzfsek6D9N5wZOtA4ixqLoZimpruWoNHBxrB7uIzNEDHmupxH26/Jg==" saltValue="vWMOVw27y2twGO1h7MNOFA==" spinCount="100000" sheet="1" objects="1" scenarios="1"/>
  <protectedRanges>
    <protectedRange sqref="D13:G14 D17:G22" name="範囲2"/>
    <protectedRange sqref="D8:G9" name="範囲1"/>
    <protectedRange sqref="D15:G16" name="範囲1_1"/>
    <protectedRange sqref="D11:G12" name="範囲1_3"/>
  </protectedRanges>
  <dataConsolidate/>
  <mergeCells count="36">
    <mergeCell ref="B6:C6"/>
    <mergeCell ref="D6:G6"/>
    <mergeCell ref="B2:G2"/>
    <mergeCell ref="B4:C4"/>
    <mergeCell ref="D4:G4"/>
    <mergeCell ref="B5:C5"/>
    <mergeCell ref="D5:G5"/>
    <mergeCell ref="B8:C8"/>
    <mergeCell ref="B9:C9"/>
    <mergeCell ref="B10:C10"/>
    <mergeCell ref="D10:G10"/>
    <mergeCell ref="B11:C11"/>
    <mergeCell ref="D11:G11"/>
    <mergeCell ref="B12:C12"/>
    <mergeCell ref="D12:G12"/>
    <mergeCell ref="B13:C13"/>
    <mergeCell ref="D13:G13"/>
    <mergeCell ref="B14:C14"/>
    <mergeCell ref="D14:G14"/>
    <mergeCell ref="B15:C15"/>
    <mergeCell ref="D15:G15"/>
    <mergeCell ref="B16:C16"/>
    <mergeCell ref="D16:G16"/>
    <mergeCell ref="D17:G17"/>
    <mergeCell ref="B23:G23"/>
    <mergeCell ref="B17:C17"/>
    <mergeCell ref="B20:C20"/>
    <mergeCell ref="B19:C19"/>
    <mergeCell ref="D19:G19"/>
    <mergeCell ref="D20:G20"/>
    <mergeCell ref="B21:C21"/>
    <mergeCell ref="D21:G21"/>
    <mergeCell ref="B22:C22"/>
    <mergeCell ref="D22:G22"/>
    <mergeCell ref="B18:C18"/>
    <mergeCell ref="D18:G18"/>
  </mergeCells>
  <phoneticPr fontId="1"/>
  <printOptions horizontalCentered="1" verticalCentered="1"/>
  <pageMargins left="0.25" right="0.25" top="0.75" bottom="0.75" header="0.3" footer="0.3"/>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24" r:id="rId4" name="Drop Down 20">
              <controlPr defaultSize="0" autoLine="0" autoPict="0">
                <anchor>
                  <from>
                    <xdr:col>18</xdr:col>
                    <xdr:colOff>390525</xdr:colOff>
                    <xdr:row>30</xdr:row>
                    <xdr:rowOff>0</xdr:rowOff>
                  </from>
                  <to>
                    <xdr:col>19</xdr:col>
                    <xdr:colOff>304800</xdr:colOff>
                    <xdr:row>30</xdr:row>
                    <xdr:rowOff>247650</xdr:rowOff>
                  </to>
                </anchor>
              </controlPr>
            </control>
          </mc:Choice>
        </mc:AlternateContent>
        <mc:AlternateContent xmlns:mc="http://schemas.openxmlformats.org/markup-compatibility/2006">
          <mc:Choice Requires="x14">
            <control shapeId="21525" r:id="rId5" name="Drop Down 21">
              <controlPr defaultSize="0" autoLine="0" autoPict="0">
                <anchor>
                  <from>
                    <xdr:col>17</xdr:col>
                    <xdr:colOff>581025</xdr:colOff>
                    <xdr:row>28</xdr:row>
                    <xdr:rowOff>152400</xdr:rowOff>
                  </from>
                  <to>
                    <xdr:col>19</xdr:col>
                    <xdr:colOff>314325</xdr:colOff>
                    <xdr:row>29</xdr:row>
                    <xdr:rowOff>142875</xdr:rowOff>
                  </to>
                </anchor>
              </controlPr>
            </control>
          </mc:Choice>
        </mc:AlternateContent>
        <mc:AlternateContent xmlns:mc="http://schemas.openxmlformats.org/markup-compatibility/2006">
          <mc:Choice Requires="x14">
            <control shapeId="21526" r:id="rId6" name="Drop Down 22">
              <controlPr defaultSize="0" autoLine="0" autoPict="0">
                <anchor>
                  <from>
                    <xdr:col>17</xdr:col>
                    <xdr:colOff>581025</xdr:colOff>
                    <xdr:row>26</xdr:row>
                    <xdr:rowOff>85725</xdr:rowOff>
                  </from>
                  <to>
                    <xdr:col>19</xdr:col>
                    <xdr:colOff>314325</xdr:colOff>
                    <xdr:row>27</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r:uid="{F389C338-02E7-4AC0-9402-74726A3CB726}">
          <x14:formula1>
            <xm:f>IF($D$8="アクリル",Sheet4!$B$12:$B$15,Sheet4!$B$17:$B$18)</xm:f>
          </x14:formula1>
          <xm:sqref>F9</xm:sqref>
        </x14:dataValidation>
        <x14:dataValidation type="list" allowBlank="1" showInputMessage="1" showErrorMessage="1" xr:uid="{2E424D9A-8AE9-4422-842E-A0F9E29B3197}">
          <x14:formula1>
            <xm:f>Sheet4!$B$8:$B$10</xm:f>
          </x14:formula1>
          <xm:sqref>D9 F9</xm:sqref>
        </x14:dataValidation>
        <x14:dataValidation type="list" allowBlank="1" showInputMessage="1" showErrorMessage="1" xr:uid="{342A2088-5A1E-4A26-999F-EE7C7FDB55A3}">
          <x14:formula1>
            <xm:f>Sheet4!$B$2:$B$3</xm:f>
          </x14:formula1>
          <xm:sqref>D8</xm:sqref>
        </x14:dataValidation>
        <x14:dataValidation type="list" allowBlank="1" showInputMessage="1" showErrorMessage="1" xr:uid="{D5FB2C42-20AD-43BD-B526-A289338A9CDA}">
          <x14:formula1>
            <xm:f>IF(D8="アクリル",Sheet4!$B$5:$B$6,Sheet4!$B$6)</xm:f>
          </x14:formula1>
          <xm:sqref>F8</xm:sqref>
        </x14:dataValidation>
        <x14:dataValidation type="list" allowBlank="1" showInputMessage="1" showErrorMessage="1" xr:uid="{366DED66-D01C-4171-B3EB-0C581B290545}">
          <x14:formula1>
            <xm:f>Sheet4!$B$5:$B$6</xm:f>
          </x14:formula1>
          <xm:sqref>F8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36A59-D776-4687-BAA0-6A410BFA3726}">
  <sheetPr codeName="Sheet6"/>
  <dimension ref="A2:K27"/>
  <sheetViews>
    <sheetView showGridLines="0" showRowColHeaders="0" zoomScale="150" zoomScaleNormal="150" workbookViewId="0">
      <selection activeCell="B40" sqref="B40"/>
    </sheetView>
  </sheetViews>
  <sheetFormatPr defaultRowHeight="10.5" customHeight="1" x14ac:dyDescent="0.15"/>
  <cols>
    <col min="1" max="1" width="22.125" customWidth="1"/>
    <col min="2" max="2" width="6" customWidth="1"/>
    <col min="3" max="3" width="2.375" customWidth="1"/>
    <col min="4" max="4" width="4.375" customWidth="1"/>
    <col min="5" max="5" width="1.75" customWidth="1"/>
    <col min="6" max="6" width="4.375" customWidth="1"/>
    <col min="7" max="7" width="8.375" bestFit="1" customWidth="1"/>
    <col min="8" max="8" width="19.25" bestFit="1" customWidth="1"/>
  </cols>
  <sheetData>
    <row r="2" spans="1:11" ht="10.5" customHeight="1" x14ac:dyDescent="0.15">
      <c r="A2" t="s">
        <v>22</v>
      </c>
      <c r="G2">
        <v>1</v>
      </c>
      <c r="H2" t="s">
        <v>26</v>
      </c>
    </row>
    <row r="3" spans="1:11" ht="10.5" customHeight="1" x14ac:dyDescent="0.15">
      <c r="A3" t="s">
        <v>19</v>
      </c>
      <c r="G3">
        <v>2</v>
      </c>
      <c r="H3" t="s">
        <v>27</v>
      </c>
    </row>
    <row r="4" spans="1:11" ht="10.5" customHeight="1" x14ac:dyDescent="0.15">
      <c r="A4" t="s">
        <v>18</v>
      </c>
      <c r="G4">
        <v>3</v>
      </c>
      <c r="H4" t="s">
        <v>29</v>
      </c>
    </row>
    <row r="5" spans="1:11" ht="10.5" customHeight="1" x14ac:dyDescent="0.15">
      <c r="A5" t="s">
        <v>21</v>
      </c>
      <c r="G5">
        <v>4</v>
      </c>
      <c r="H5" t="s">
        <v>28</v>
      </c>
    </row>
    <row r="7" spans="1:11" ht="10.5" customHeight="1" x14ac:dyDescent="0.15">
      <c r="A7" t="s">
        <v>20</v>
      </c>
      <c r="G7">
        <v>1</v>
      </c>
      <c r="H7" t="s">
        <v>30</v>
      </c>
    </row>
    <row r="8" spans="1:11" ht="10.5" customHeight="1" x14ac:dyDescent="0.15">
      <c r="A8" t="s">
        <v>23</v>
      </c>
      <c r="G8">
        <v>2</v>
      </c>
      <c r="H8" t="s">
        <v>31</v>
      </c>
    </row>
    <row r="9" spans="1:11" ht="10.5" customHeight="1" x14ac:dyDescent="0.15">
      <c r="A9" t="s">
        <v>24</v>
      </c>
    </row>
    <row r="10" spans="1:11" ht="10.5" customHeight="1" x14ac:dyDescent="0.15">
      <c r="A10" t="s">
        <v>25</v>
      </c>
      <c r="G10" t="s">
        <v>15</v>
      </c>
      <c r="H10">
        <v>1</v>
      </c>
    </row>
    <row r="11" spans="1:11" ht="10.5" customHeight="1" x14ac:dyDescent="0.15">
      <c r="G11" t="s">
        <v>14</v>
      </c>
      <c r="H11">
        <v>2</v>
      </c>
    </row>
    <row r="13" spans="1:11" ht="10.5" customHeight="1" x14ac:dyDescent="0.15">
      <c r="G13">
        <v>11</v>
      </c>
      <c r="H13" t="s">
        <v>32</v>
      </c>
      <c r="J13">
        <v>11</v>
      </c>
      <c r="K13" t="s">
        <v>37</v>
      </c>
    </row>
    <row r="14" spans="1:11" ht="10.5" customHeight="1" x14ac:dyDescent="0.15">
      <c r="G14">
        <v>12</v>
      </c>
      <c r="H14" t="s">
        <v>33</v>
      </c>
      <c r="J14">
        <v>12</v>
      </c>
      <c r="K14" t="s">
        <v>34</v>
      </c>
    </row>
    <row r="15" spans="1:11" ht="10.5" customHeight="1" x14ac:dyDescent="0.15">
      <c r="G15">
        <v>21</v>
      </c>
      <c r="H15" t="s">
        <v>33</v>
      </c>
      <c r="J15">
        <v>21</v>
      </c>
      <c r="K15" t="s">
        <v>34</v>
      </c>
    </row>
    <row r="16" spans="1:11" ht="10.5" customHeight="1" x14ac:dyDescent="0.15">
      <c r="G16">
        <v>22</v>
      </c>
      <c r="H16" t="s">
        <v>33</v>
      </c>
      <c r="J16">
        <v>22</v>
      </c>
      <c r="K16" t="s">
        <v>34</v>
      </c>
    </row>
    <row r="18" spans="8:11" ht="10.5" customHeight="1" x14ac:dyDescent="0.15">
      <c r="H18" t="s">
        <v>46</v>
      </c>
      <c r="J18">
        <v>11</v>
      </c>
      <c r="K18" t="s">
        <v>36</v>
      </c>
    </row>
    <row r="19" spans="8:11" ht="10.5" customHeight="1" x14ac:dyDescent="0.15">
      <c r="H19" t="s">
        <v>38</v>
      </c>
      <c r="J19">
        <v>12</v>
      </c>
      <c r="K19" t="s">
        <v>36</v>
      </c>
    </row>
    <row r="20" spans="8:11" ht="10.5" customHeight="1" x14ac:dyDescent="0.15">
      <c r="H20" t="s">
        <v>39</v>
      </c>
      <c r="J20">
        <v>21</v>
      </c>
      <c r="K20" t="s">
        <v>35</v>
      </c>
    </row>
    <row r="21" spans="8:11" ht="10.5" customHeight="1" x14ac:dyDescent="0.15">
      <c r="H21" t="s">
        <v>40</v>
      </c>
      <c r="J21">
        <v>22</v>
      </c>
      <c r="K21" t="s">
        <v>36</v>
      </c>
    </row>
    <row r="22" spans="8:11" ht="10.5" customHeight="1" x14ac:dyDescent="0.15">
      <c r="H22" t="s">
        <v>41</v>
      </c>
    </row>
    <row r="24" spans="8:11" ht="10.5" customHeight="1" x14ac:dyDescent="0.15">
      <c r="H24" t="s">
        <v>11</v>
      </c>
      <c r="I24" t="s">
        <v>45</v>
      </c>
    </row>
    <row r="25" spans="8:11" ht="10.5" customHeight="1" x14ac:dyDescent="0.15">
      <c r="H25" t="s">
        <v>42</v>
      </c>
      <c r="I25" t="s">
        <v>44</v>
      </c>
    </row>
    <row r="26" spans="8:11" ht="10.5" customHeight="1" x14ac:dyDescent="0.15">
      <c r="H26" t="s">
        <v>12</v>
      </c>
      <c r="I26" t="s">
        <v>45</v>
      </c>
    </row>
    <row r="27" spans="8:11" ht="10.5" customHeight="1" x14ac:dyDescent="0.15">
      <c r="H27" t="s">
        <v>43</v>
      </c>
      <c r="I27" t="s">
        <v>44</v>
      </c>
    </row>
  </sheetData>
  <phoneticPr fontId="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A19"/>
  <sheetViews>
    <sheetView showGridLines="0" showRowColHeaders="0" topLeftCell="A22" zoomScale="40" zoomScaleNormal="40" workbookViewId="0">
      <selection activeCell="B40" sqref="B40"/>
    </sheetView>
  </sheetViews>
  <sheetFormatPr defaultColWidth="17" defaultRowHeight="26.25" customHeight="1" x14ac:dyDescent="0.15"/>
  <sheetData>
    <row r="2" spans="1:1" ht="26.25" customHeight="1" x14ac:dyDescent="0.15">
      <c r="A2" t="s">
        <v>79</v>
      </c>
    </row>
    <row r="3" spans="1:1" ht="26.25" customHeight="1" x14ac:dyDescent="0.15">
      <c r="A3" t="s">
        <v>97</v>
      </c>
    </row>
    <row r="4" spans="1:1" ht="26.25" customHeight="1" x14ac:dyDescent="0.15">
      <c r="A4" t="s">
        <v>55</v>
      </c>
    </row>
    <row r="5" spans="1:1" ht="26.25" customHeight="1" x14ac:dyDescent="0.15">
      <c r="A5" t="s">
        <v>60</v>
      </c>
    </row>
    <row r="6" spans="1:1" ht="26.25" customHeight="1" x14ac:dyDescent="0.15">
      <c r="A6" t="s">
        <v>98</v>
      </c>
    </row>
    <row r="7" spans="1:1" ht="26.25" customHeight="1" x14ac:dyDescent="0.15">
      <c r="A7" t="s">
        <v>59</v>
      </c>
    </row>
    <row r="8" spans="1:1" ht="26.25" customHeight="1" x14ac:dyDescent="0.15">
      <c r="A8" t="s">
        <v>85</v>
      </c>
    </row>
    <row r="9" spans="1:1" ht="26.25" customHeight="1" x14ac:dyDescent="0.15">
      <c r="A9" t="s">
        <v>86</v>
      </c>
    </row>
    <row r="10" spans="1:1" ht="26.25" customHeight="1" x14ac:dyDescent="0.15">
      <c r="A10" t="s">
        <v>87</v>
      </c>
    </row>
    <row r="11" spans="1:1" ht="26.25" customHeight="1" x14ac:dyDescent="0.15">
      <c r="A11" t="s">
        <v>88</v>
      </c>
    </row>
    <row r="12" spans="1:1" ht="26.25" customHeight="1" x14ac:dyDescent="0.15">
      <c r="A12" t="s">
        <v>89</v>
      </c>
    </row>
    <row r="13" spans="1:1" ht="26.25" customHeight="1" x14ac:dyDescent="0.15">
      <c r="A13" t="s">
        <v>90</v>
      </c>
    </row>
    <row r="14" spans="1:1" ht="26.25" customHeight="1" x14ac:dyDescent="0.15">
      <c r="A14" t="s">
        <v>99</v>
      </c>
    </row>
    <row r="15" spans="1:1" ht="26.25" customHeight="1" x14ac:dyDescent="0.15">
      <c r="A15" t="s">
        <v>65</v>
      </c>
    </row>
    <row r="16" spans="1:1" ht="26.25" customHeight="1" x14ac:dyDescent="0.15">
      <c r="A16" t="s">
        <v>100</v>
      </c>
    </row>
    <row r="17" spans="1:1" ht="26.25" customHeight="1" x14ac:dyDescent="0.15">
      <c r="A17" t="s">
        <v>63</v>
      </c>
    </row>
    <row r="18" spans="1:1" ht="26.25" customHeight="1" x14ac:dyDescent="0.15">
      <c r="A18" t="s">
        <v>101</v>
      </c>
    </row>
    <row r="19" spans="1:1" ht="26.25" customHeight="1" x14ac:dyDescent="0.15">
      <c r="A19" t="s">
        <v>64</v>
      </c>
    </row>
  </sheetData>
  <phoneticPr fontId="1"/>
  <pageMargins left="0.75" right="0.75" top="1" bottom="1" header="0.51200000000000001" footer="0.51200000000000001"/>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9EE56-4DDF-45C5-8F1E-5EB24E57B351}">
  <sheetPr codeName="Sheet4"/>
  <dimension ref="A2:D51"/>
  <sheetViews>
    <sheetView zoomScale="110" zoomScaleNormal="110" workbookViewId="0">
      <selection activeCell="B40" sqref="B40"/>
    </sheetView>
  </sheetViews>
  <sheetFormatPr defaultRowHeight="13.5" x14ac:dyDescent="0.15"/>
  <cols>
    <col min="2" max="2" width="22.75" customWidth="1"/>
    <col min="3" max="3" width="23.125" customWidth="1"/>
    <col min="4" max="4" width="20.375" customWidth="1"/>
  </cols>
  <sheetData>
    <row r="2" spans="2:4" x14ac:dyDescent="0.15">
      <c r="B2" t="s">
        <v>70</v>
      </c>
      <c r="C2">
        <v>1</v>
      </c>
    </row>
    <row r="3" spans="2:4" x14ac:dyDescent="0.15">
      <c r="B3" t="s">
        <v>69</v>
      </c>
      <c r="C3">
        <v>2</v>
      </c>
    </row>
    <row r="5" spans="2:4" x14ac:dyDescent="0.15">
      <c r="B5" t="s">
        <v>67</v>
      </c>
      <c r="C5">
        <v>1</v>
      </c>
    </row>
    <row r="6" spans="2:4" x14ac:dyDescent="0.15">
      <c r="B6" t="s">
        <v>68</v>
      </c>
      <c r="C6">
        <v>2</v>
      </c>
    </row>
    <row r="8" spans="2:4" x14ac:dyDescent="0.15">
      <c r="B8" t="s">
        <v>41</v>
      </c>
      <c r="C8">
        <v>1</v>
      </c>
    </row>
    <row r="9" spans="2:4" x14ac:dyDescent="0.15">
      <c r="B9" t="s">
        <v>76</v>
      </c>
      <c r="C9">
        <v>2</v>
      </c>
    </row>
    <row r="10" spans="2:4" x14ac:dyDescent="0.15">
      <c r="B10" t="s">
        <v>75</v>
      </c>
      <c r="C10">
        <v>3</v>
      </c>
    </row>
    <row r="12" spans="2:4" x14ac:dyDescent="0.15">
      <c r="B12" t="s">
        <v>71</v>
      </c>
      <c r="C12">
        <v>1</v>
      </c>
      <c r="D12" t="s">
        <v>14</v>
      </c>
    </row>
    <row r="13" spans="2:4" x14ac:dyDescent="0.15">
      <c r="B13" t="s">
        <v>72</v>
      </c>
      <c r="C13">
        <v>2</v>
      </c>
      <c r="D13" t="s">
        <v>14</v>
      </c>
    </row>
    <row r="14" spans="2:4" x14ac:dyDescent="0.15">
      <c r="B14" t="s">
        <v>73</v>
      </c>
      <c r="C14">
        <v>3</v>
      </c>
      <c r="D14" t="s">
        <v>15</v>
      </c>
    </row>
    <row r="15" spans="2:4" x14ac:dyDescent="0.15">
      <c r="B15" t="s">
        <v>74</v>
      </c>
      <c r="C15">
        <v>4</v>
      </c>
      <c r="D15" t="s">
        <v>15</v>
      </c>
    </row>
    <row r="17" spans="1:3" x14ac:dyDescent="0.15">
      <c r="B17" t="s">
        <v>72</v>
      </c>
    </row>
    <row r="18" spans="1:3" x14ac:dyDescent="0.15">
      <c r="B18" t="s">
        <v>74</v>
      </c>
    </row>
    <row r="20" spans="1:3" x14ac:dyDescent="0.15">
      <c r="A20">
        <v>1211</v>
      </c>
      <c r="B20" t="s">
        <v>54</v>
      </c>
      <c r="C20" t="s">
        <v>79</v>
      </c>
    </row>
    <row r="21" spans="1:3" x14ac:dyDescent="0.15">
      <c r="A21">
        <v>1212</v>
      </c>
      <c r="B21" t="s">
        <v>56</v>
      </c>
      <c r="C21" t="s">
        <v>56</v>
      </c>
    </row>
    <row r="22" spans="1:3" x14ac:dyDescent="0.15">
      <c r="A22">
        <v>1222</v>
      </c>
      <c r="B22" t="s">
        <v>52</v>
      </c>
      <c r="C22" t="s">
        <v>86</v>
      </c>
    </row>
    <row r="23" spans="1:3" x14ac:dyDescent="0.15">
      <c r="A23">
        <v>1232</v>
      </c>
      <c r="B23" t="s">
        <v>51</v>
      </c>
      <c r="C23" t="s">
        <v>85</v>
      </c>
    </row>
    <row r="24" spans="1:3" x14ac:dyDescent="0.15">
      <c r="A24">
        <v>1213</v>
      </c>
      <c r="B24" t="s">
        <v>58</v>
      </c>
      <c r="C24" t="s">
        <v>82</v>
      </c>
    </row>
    <row r="25" spans="1:3" x14ac:dyDescent="0.15">
      <c r="A25">
        <v>1214</v>
      </c>
      <c r="B25" t="s">
        <v>60</v>
      </c>
      <c r="C25" t="s">
        <v>82</v>
      </c>
    </row>
    <row r="26" spans="1:3" x14ac:dyDescent="0.15">
      <c r="A26">
        <v>1224</v>
      </c>
      <c r="B26" t="s">
        <v>65</v>
      </c>
      <c r="C26" t="s">
        <v>92</v>
      </c>
    </row>
    <row r="27" spans="1:3" x14ac:dyDescent="0.15">
      <c r="A27">
        <v>1234</v>
      </c>
      <c r="B27" t="s">
        <v>66</v>
      </c>
      <c r="C27" t="s">
        <v>91</v>
      </c>
    </row>
    <row r="28" spans="1:3" x14ac:dyDescent="0.15">
      <c r="A28">
        <v>2111</v>
      </c>
      <c r="B28" t="s">
        <v>53</v>
      </c>
      <c r="C28" t="s">
        <v>80</v>
      </c>
    </row>
    <row r="29" spans="1:3" x14ac:dyDescent="0.15">
      <c r="A29">
        <v>2112</v>
      </c>
      <c r="B29" t="s">
        <v>55</v>
      </c>
      <c r="C29" t="s">
        <v>80</v>
      </c>
    </row>
    <row r="30" spans="1:3" x14ac:dyDescent="0.15">
      <c r="A30">
        <v>2121</v>
      </c>
      <c r="B30" t="s">
        <v>47</v>
      </c>
      <c r="C30" t="s">
        <v>87</v>
      </c>
    </row>
    <row r="31" spans="1:3" x14ac:dyDescent="0.15">
      <c r="A31">
        <v>2131</v>
      </c>
      <c r="B31" t="s">
        <v>48</v>
      </c>
      <c r="C31" t="s">
        <v>89</v>
      </c>
    </row>
    <row r="32" spans="1:3" x14ac:dyDescent="0.15">
      <c r="A32">
        <v>2122</v>
      </c>
      <c r="B32" t="s">
        <v>49</v>
      </c>
      <c r="C32" t="s">
        <v>87</v>
      </c>
    </row>
    <row r="33" spans="1:3" x14ac:dyDescent="0.15">
      <c r="A33">
        <v>2132</v>
      </c>
      <c r="B33" t="s">
        <v>50</v>
      </c>
      <c r="C33" t="s">
        <v>89</v>
      </c>
    </row>
    <row r="34" spans="1:3" x14ac:dyDescent="0.15">
      <c r="A34">
        <v>2113</v>
      </c>
      <c r="B34" t="s">
        <v>57</v>
      </c>
      <c r="C34" t="s">
        <v>83</v>
      </c>
    </row>
    <row r="35" spans="1:3" x14ac:dyDescent="0.15">
      <c r="A35">
        <v>2114</v>
      </c>
      <c r="B35" t="s">
        <v>59</v>
      </c>
      <c r="C35" t="s">
        <v>83</v>
      </c>
    </row>
    <row r="36" spans="1:3" x14ac:dyDescent="0.15">
      <c r="A36">
        <v>2123</v>
      </c>
      <c r="B36" t="s">
        <v>61</v>
      </c>
      <c r="C36" t="s">
        <v>93</v>
      </c>
    </row>
    <row r="37" spans="1:3" x14ac:dyDescent="0.15">
      <c r="A37">
        <v>2133</v>
      </c>
      <c r="B37" t="s">
        <v>62</v>
      </c>
      <c r="C37" t="s">
        <v>95</v>
      </c>
    </row>
    <row r="38" spans="1:3" x14ac:dyDescent="0.15">
      <c r="A38">
        <v>2124</v>
      </c>
      <c r="B38" t="s">
        <v>63</v>
      </c>
      <c r="C38" t="s">
        <v>93</v>
      </c>
    </row>
    <row r="39" spans="1:3" x14ac:dyDescent="0.15">
      <c r="A39">
        <v>2134</v>
      </c>
      <c r="B39" t="s">
        <v>64</v>
      </c>
      <c r="C39" t="s">
        <v>95</v>
      </c>
    </row>
    <row r="40" spans="1:3" x14ac:dyDescent="0.15">
      <c r="A40">
        <v>2211</v>
      </c>
      <c r="B40" t="s">
        <v>53</v>
      </c>
      <c r="C40" t="s">
        <v>81</v>
      </c>
    </row>
    <row r="41" spans="1:3" x14ac:dyDescent="0.15">
      <c r="A41">
        <v>2212</v>
      </c>
      <c r="B41" t="s">
        <v>55</v>
      </c>
      <c r="C41" t="s">
        <v>81</v>
      </c>
    </row>
    <row r="42" spans="1:3" x14ac:dyDescent="0.15">
      <c r="A42">
        <v>2221</v>
      </c>
      <c r="B42" t="s">
        <v>47</v>
      </c>
      <c r="C42" t="s">
        <v>88</v>
      </c>
    </row>
    <row r="43" spans="1:3" x14ac:dyDescent="0.15">
      <c r="A43">
        <v>2231</v>
      </c>
      <c r="B43" t="s">
        <v>48</v>
      </c>
      <c r="C43" t="s">
        <v>90</v>
      </c>
    </row>
    <row r="44" spans="1:3" x14ac:dyDescent="0.15">
      <c r="A44">
        <v>2222</v>
      </c>
      <c r="B44" t="s">
        <v>49</v>
      </c>
      <c r="C44" t="s">
        <v>88</v>
      </c>
    </row>
    <row r="45" spans="1:3" x14ac:dyDescent="0.15">
      <c r="A45">
        <v>2232</v>
      </c>
      <c r="B45" t="s">
        <v>50</v>
      </c>
      <c r="C45" t="s">
        <v>90</v>
      </c>
    </row>
    <row r="46" spans="1:3" x14ac:dyDescent="0.15">
      <c r="A46">
        <v>2213</v>
      </c>
      <c r="B46" t="s">
        <v>57</v>
      </c>
      <c r="C46" t="s">
        <v>84</v>
      </c>
    </row>
    <row r="47" spans="1:3" x14ac:dyDescent="0.15">
      <c r="A47">
        <v>2214</v>
      </c>
      <c r="B47" t="s">
        <v>59</v>
      </c>
      <c r="C47" t="s">
        <v>84</v>
      </c>
    </row>
    <row r="48" spans="1:3" x14ac:dyDescent="0.15">
      <c r="A48">
        <v>2223</v>
      </c>
      <c r="B48" t="s">
        <v>61</v>
      </c>
      <c r="C48" t="s">
        <v>94</v>
      </c>
    </row>
    <row r="49" spans="1:3" x14ac:dyDescent="0.15">
      <c r="A49">
        <v>2233</v>
      </c>
      <c r="B49" t="s">
        <v>62</v>
      </c>
      <c r="C49" t="s">
        <v>96</v>
      </c>
    </row>
    <row r="50" spans="1:3" x14ac:dyDescent="0.15">
      <c r="A50">
        <v>2224</v>
      </c>
      <c r="B50" t="s">
        <v>63</v>
      </c>
      <c r="C50" t="s">
        <v>94</v>
      </c>
    </row>
    <row r="51" spans="1:3" x14ac:dyDescent="0.15">
      <c r="A51">
        <v>2234</v>
      </c>
      <c r="B51" t="s">
        <v>64</v>
      </c>
      <c r="C51" t="s">
        <v>96</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46</vt:i4>
      </vt:variant>
    </vt:vector>
  </HeadingPairs>
  <TitlesOfParts>
    <vt:vector size="52" baseType="lpstr">
      <vt:lpstr>入力方法</vt:lpstr>
      <vt:lpstr>1枚目</vt:lpstr>
      <vt:lpstr>2枚目</vt:lpstr>
      <vt:lpstr>Sheet1</vt:lpstr>
      <vt:lpstr>Sheet2</vt:lpstr>
      <vt:lpstr>Sheet4</vt:lpstr>
      <vt:lpstr>DSー004_白トタン_550x1400</vt:lpstr>
      <vt:lpstr>DSー023_アクリル_550x1400</vt:lpstr>
      <vt:lpstr>DSー023_アクリル白フチ_550x1400</vt:lpstr>
      <vt:lpstr>DSー024_アクリル_550x1400</vt:lpstr>
      <vt:lpstr>DSー024_アクリル白フチ_550x1400</vt:lpstr>
      <vt:lpstr>DSー037_白トタン_550x1400</vt:lpstr>
      <vt:lpstr>DSー104_白トタン_1100x1400</vt:lpstr>
      <vt:lpstr>DSー124_アクリル_1100x1400</vt:lpstr>
      <vt:lpstr>DSー124_アクリル白フチ_1100x1400</vt:lpstr>
      <vt:lpstr>DSー224_アクリル_1100x1400</vt:lpstr>
      <vt:lpstr>DSー224_アクリル白フチ_1100x1400</vt:lpstr>
      <vt:lpstr>DSー425_白トタン_1100x1400</vt:lpstr>
      <vt:lpstr>'1枚目'!Print_Area</vt:lpstr>
      <vt:lpstr>'2枚目'!Print_Area</vt:lpstr>
      <vt:lpstr>アクリル白フチ板のみ_1100x1400</vt:lpstr>
      <vt:lpstr>アクリル白フチ板のみ_550x1400</vt:lpstr>
      <vt:lpstr>アクリル板のみ_1100x1400</vt:lpstr>
      <vt:lpstr>アクリル板のみ_550x1400</vt:lpstr>
      <vt:lpstr>ありません</vt:lpstr>
      <vt:lpstr>スギ</vt:lpstr>
      <vt:lpstr>マークなし2SL</vt:lpstr>
      <vt:lpstr>マークなし3SL</vt:lpstr>
      <vt:lpstr>マークなしシングル</vt:lpstr>
      <vt:lpstr>開発マーク2SL</vt:lpstr>
      <vt:lpstr>開発マーク3SL</vt:lpstr>
      <vt:lpstr>開発マークシングル</vt:lpstr>
      <vt:lpstr>建設管理部マーク2SL</vt:lpstr>
      <vt:lpstr>建設管理部マーク3SL</vt:lpstr>
      <vt:lpstr>建設管理部マークシングル</vt:lpstr>
      <vt:lpstr>国交省マーク2SL</vt:lpstr>
      <vt:lpstr>国交省マーク3SL</vt:lpstr>
      <vt:lpstr>国交省マークシングル</vt:lpstr>
      <vt:lpstr>社マークSLあり</vt:lpstr>
      <vt:lpstr>社マークSLあり3</vt:lpstr>
      <vt:lpstr>社マークSLなし</vt:lpstr>
      <vt:lpstr>社マークSLなし3</vt:lpstr>
      <vt:lpstr>社マークシングルあり</vt:lpstr>
      <vt:lpstr>社マークシングルなし</vt:lpstr>
      <vt:lpstr>道南スギ</vt:lpstr>
      <vt:lpstr>白</vt:lpstr>
      <vt:lpstr>白トタン板のみ_1100x1400</vt:lpstr>
      <vt:lpstr>白トタン板のみ_550x1400</vt:lpstr>
      <vt:lpstr>'2枚目'!発注者</vt:lpstr>
      <vt:lpstr>発注者</vt:lpstr>
      <vt:lpstr>'2枚目'!発注者名</vt:lpstr>
      <vt:lpstr>発注者名</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１２５</dc:creator>
  <cp:lastModifiedBy>オバリ03</cp:lastModifiedBy>
  <cp:lastPrinted>2023-10-05T01:34:46Z</cp:lastPrinted>
  <dcterms:created xsi:type="dcterms:W3CDTF">2010-02-10T08:47:08Z</dcterms:created>
  <dcterms:modified xsi:type="dcterms:W3CDTF">2023-10-18T02:52:29Z</dcterms:modified>
</cp:coreProperties>
</file>